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BUDGET\2020-2021\"/>
    </mc:Choice>
  </mc:AlternateContent>
  <bookViews>
    <workbookView xWindow="0" yWindow="0" windowWidth="28800" windowHeight="13656" tabRatio="898"/>
  </bookViews>
  <sheets>
    <sheet name="Operating Fund Summary " sheetId="17" r:id="rId1"/>
    <sheet name="FY20 Budget" sheetId="16" state="hidden" r:id="rId2"/>
    <sheet name="FY19 Actuals Pivot" sheetId="19" state="hidden" r:id="rId3"/>
    <sheet name="FY19 B2A" sheetId="18" state="hidden" r:id="rId4"/>
    <sheet name="FY19 Budget" sheetId="20" state="hidden" r:id="rId5"/>
    <sheet name="FY18 Actuals Pivot" sheetId="23" state="hidden" r:id="rId6"/>
    <sheet name="FY18 B2A" sheetId="22" state="hidden" r:id="rId7"/>
    <sheet name="FY17 Actuals Pivot" sheetId="25" state="hidden" r:id="rId8"/>
    <sheet name="FY17 B2A" sheetId="24" state="hidden" r:id="rId9"/>
    <sheet name="FAU_F0167 - Salary &amp; Benefits" sheetId="2" r:id="rId10"/>
    <sheet name="2017 Budget" sheetId="26" state="hidden" r:id="rId11"/>
    <sheet name="2018 Budget" sheetId="27" state="hidden" r:id="rId12"/>
    <sheet name="2019 Budget" sheetId="28" state="hidden" r:id="rId13"/>
    <sheet name="2020 Budget" sheetId="29" state="hidden" r:id="rId14"/>
    <sheet name="FAU_F0167 - OPS " sheetId="3" r:id="rId15"/>
    <sheet name="FAU_F0167 - OPS GA" sheetId="8" r:id="rId16"/>
    <sheet name="FAU_F0167 - Expenses" sheetId="4" r:id="rId17"/>
    <sheet name="revenues1" sheetId="5" state="hidden" r:id="rId18"/>
    <sheet name="Supplemental Form - Operating" sheetId="15" r:id="rId19"/>
    <sheet name="Sheet1" sheetId="12" state="hidden" r:id="rId20"/>
    <sheet name="Sheet2" sheetId="13" state="hidden" r:id="rId21"/>
  </sheets>
  <definedNames>
    <definedName name="_xlnm._FilterDatabase" localSheetId="10" hidden="1">'2017 Budget'!$A$1:$K$7</definedName>
    <definedName name="_xlnm._FilterDatabase" localSheetId="11" hidden="1">'2018 Budget'!$A$1:$J$7</definedName>
    <definedName name="_xlnm._FilterDatabase" localSheetId="12" hidden="1">'2019 Budget'!$A$1:$K$7</definedName>
    <definedName name="_xlnm._FilterDatabase" localSheetId="13" hidden="1">'2020 Budget'!$A$1:$K$5</definedName>
    <definedName name="_xlnm._FilterDatabase" localSheetId="8" hidden="1">'FY17 B2A'!$A$11:$P$229</definedName>
    <definedName name="_xlnm._FilterDatabase" localSheetId="6" hidden="1">'FY18 B2A'!$A$11:$O$213</definedName>
    <definedName name="_xlnm._FilterDatabase" localSheetId="3" hidden="1">'FY19 B2A'!$A$11:$O$248</definedName>
    <definedName name="_xlnm.Print_Area" localSheetId="16">'FAU_F0167 - Expenses'!$A$1:$B$29</definedName>
    <definedName name="_xlnm.Print_Area" localSheetId="14">'FAU_F0167 - OPS '!$A$1:$I$36</definedName>
    <definedName name="_xlnm.Print_Area" localSheetId="15">'FAU_F0167 - OPS GA'!$A$1:$F$32</definedName>
    <definedName name="Z_0A7332CA_D094_47A0_A6F7_86EE8820F0DB_.wvu.PrintArea" localSheetId="16" hidden="1">'FAU_F0167 - Expenses'!$A$1:$B$17</definedName>
    <definedName name="Z_0A7332CA_D094_47A0_A6F7_86EE8820F0DB_.wvu.PrintArea" localSheetId="9" hidden="1">'FAU_F0167 - Salary &amp; Benefits'!$A$1:$G$57</definedName>
    <definedName name="Z_0FED1CFE_2DD4_41CE_A04B_68DEBA5D2A38_.wvu.PrintArea" localSheetId="16" hidden="1">'FAU_F0167 - Expenses'!$A$1:$B$17</definedName>
    <definedName name="Z_0FED1CFE_2DD4_41CE_A04B_68DEBA5D2A38_.wvu.PrintArea" localSheetId="9" hidden="1">'FAU_F0167 - Salary &amp; Benefits'!$A$1:$G$57</definedName>
    <definedName name="Z_33B1B745_8793_4419_9A7E_C4F1C94CB636_.wvu.PrintArea" localSheetId="16" hidden="1">'FAU_F0167 - Expenses'!$A$1:$B$17</definedName>
    <definedName name="Z_33B1B745_8793_4419_9A7E_C4F1C94CB636_.wvu.PrintArea" localSheetId="9" hidden="1">'FAU_F0167 - Salary &amp; Benefits'!$A$1:$G$57</definedName>
    <definedName name="Z_598C1E36_8F08_4BB1_90C4_58A0C77582D4_.wvu.PrintArea" localSheetId="16" hidden="1">'FAU_F0167 - Expenses'!$A$1:$B$17</definedName>
    <definedName name="Z_598C1E36_8F08_4BB1_90C4_58A0C77582D4_.wvu.PrintArea" localSheetId="9" hidden="1">'FAU_F0167 - Salary &amp; Benefits'!$A$1:$G$57</definedName>
    <definedName name="Z_5C45CE92_5865_42B0_A7B1_C1D81846A77D_.wvu.PrintArea" localSheetId="16" hidden="1">'FAU_F0167 - Expenses'!$A$1:$B$17</definedName>
    <definedName name="Z_5C45CE92_5865_42B0_A7B1_C1D81846A77D_.wvu.PrintArea" localSheetId="9" hidden="1">'FAU_F0167 - Salary &amp; Benefits'!$A$1:$G$57</definedName>
    <definedName name="Z_8DDB7AD0_1164_4E7F_8BA4_56254C0938DA_.wvu.PrintArea" localSheetId="16" hidden="1">'FAU_F0167 - Expenses'!$A$1:$B$17</definedName>
    <definedName name="Z_8DDB7AD0_1164_4E7F_8BA4_56254C0938DA_.wvu.PrintArea" localSheetId="9" hidden="1">'FAU_F0167 - Salary &amp; Benefits'!$A$1:$G$57</definedName>
    <definedName name="Z_9117A6E4_3188_4ED9_B4F9_227F3ED36B8E_.wvu.PrintArea" localSheetId="16" hidden="1">'FAU_F0167 - Expenses'!$A$1:$B$17</definedName>
    <definedName name="Z_9117A6E4_3188_4ED9_B4F9_227F3ED36B8E_.wvu.PrintArea" localSheetId="9" hidden="1">'FAU_F0167 - Salary &amp; Benefits'!$A$1:$G$57</definedName>
    <definedName name="Z_CAFEF6E6_4C75_4FC5_A49B_45DCAA52BEA7_.wvu.PrintArea" localSheetId="16" hidden="1">'FAU_F0167 - Expenses'!$A$1:$B$17</definedName>
    <definedName name="Z_CAFEF6E6_4C75_4FC5_A49B_45DCAA52BEA7_.wvu.PrintArea" localSheetId="9" hidden="1">'FAU_F0167 - Salary &amp; Benefits'!$A$1:$G$57</definedName>
    <definedName name="Z_CE90A49D_D1F4_41C4_9F09_CD65997C02E6_.wvu.PrintArea" localSheetId="16" hidden="1">'FAU_F0167 - Expenses'!$A$1:$B$17</definedName>
    <definedName name="Z_CE90A49D_D1F4_41C4_9F09_CD65997C02E6_.wvu.PrintArea" localSheetId="9" hidden="1">'FAU_F0167 - Salary &amp; Benefits'!$A$1:$G$57</definedName>
  </definedNames>
  <calcPr calcId="162913"/>
  <customWorkbookViews>
    <customWorkbookView name="Heather Bishara - Personal View" guid="{9117A6E4-3188-4ED9-B4F9-227F3ED36B8E}" mergeInterval="0" personalView="1" maximized="1" xWindow="1" yWindow="1" windowWidth="719" windowHeight="581" activeSheetId="1"/>
    <customWorkbookView name="Jose V. Lezama - Personal View" guid="{598C1E36-8F08-4BB1-90C4-58A0C77582D4}" mergeInterval="0" personalView="1" maximized="1" windowWidth="1279" windowHeight="675" activeSheetId="4"/>
    <customWorkbookView name="Jose Lezama - Personal View" guid="{5C45CE92-5865-42B0-A7B1-C1D81846A77D}" mergeInterval="0" personalView="1" maximized="1" windowWidth="1436" windowHeight="675" activeSheetId="1"/>
    <customWorkbookView name="jlezama - Personal View" guid="{0A7332CA-D094-47A0-A6F7-86EE8820F0DB}" mergeInterval="0" personalView="1" maximized="1" windowWidth="1020" windowHeight="543" activeSheetId="1"/>
    <customWorkbookView name="ncarte10 - Personal View (2)" guid="{8DDB7AD0-1164-4E7F-8BA4-56254C0938DA}" mergeInterval="0" personalView="1" maximized="1" xWindow="1" yWindow="1" windowWidth="1280" windowHeight="799" activeSheetId="1"/>
    <customWorkbookView name="ncarte10 - Personal View" guid="{CAFEF6E6-4C75-4FC5-A49B-45DCAA52BEA7}" mergeInterval="0" personalView="1" maximized="1" xWindow="1" yWindow="1" windowWidth="1280" windowHeight="799" activeSheetId="1"/>
    <customWorkbookView name="Ilene K. Mates - Personal View" guid="{33B1B745-8793-4419-9A7E-C4F1C94CB636}" mergeInterval="0" personalView="1" maximized="1" windowWidth="1680" windowHeight="739" activeSheetId="1"/>
    <customWorkbookView name="Ryan Frierson - Personal View" guid="{CE90A49D-D1F4-41C4-9F09-CD65997C02E6}" mergeInterval="0" personalView="1" maximized="1" windowWidth="1436" windowHeight="675" activeSheetId="1"/>
    <customWorkbookView name="Francisco Dominguez - Personal View" guid="{0FED1CFE-2DD4-41CE-A04B-68DEBA5D2A38}" mergeInterval="0" personalView="1" maximized="1" windowWidth="1920" windowHeight="829" activeSheetId="2"/>
  </customWorkbookViews>
  <pivotCaches>
    <pivotCache cacheId="12" r:id="rId22"/>
    <pivotCache cacheId="13" r:id="rId23"/>
    <pivotCache cacheId="14" r:id="rId24"/>
  </pivotCaches>
</workbook>
</file>

<file path=xl/calcChain.xml><?xml version="1.0" encoding="utf-8"?>
<calcChain xmlns="http://schemas.openxmlformats.org/spreadsheetml/2006/main">
  <c r="H14" i="3" l="1"/>
  <c r="G14" i="3"/>
  <c r="I14" i="3"/>
  <c r="H18" i="3"/>
  <c r="G18" i="3"/>
  <c r="I18" i="3"/>
  <c r="H17" i="3"/>
  <c r="G17" i="3"/>
  <c r="I17" i="3"/>
  <c r="H16" i="3"/>
  <c r="G16" i="3"/>
  <c r="I16" i="3"/>
  <c r="H15" i="3"/>
  <c r="G15" i="3"/>
  <c r="I15" i="3"/>
  <c r="H13" i="3"/>
  <c r="G13" i="3"/>
  <c r="I13" i="3"/>
  <c r="E40" i="2"/>
  <c r="G40" i="2"/>
  <c r="H40" i="2"/>
  <c r="I40" i="2"/>
  <c r="J40" i="2"/>
  <c r="K40" i="2"/>
  <c r="L40" i="2"/>
  <c r="F40" i="2"/>
  <c r="E39" i="2"/>
  <c r="G39" i="2"/>
  <c r="H39" i="2"/>
  <c r="I39" i="2"/>
  <c r="J39" i="2"/>
  <c r="K39" i="2"/>
  <c r="L39" i="2"/>
  <c r="F39" i="2"/>
  <c r="E38" i="2"/>
  <c r="G38" i="2"/>
  <c r="H38" i="2"/>
  <c r="I38" i="2"/>
  <c r="J38" i="2"/>
  <c r="K38" i="2"/>
  <c r="L38" i="2"/>
  <c r="F38" i="2"/>
  <c r="E37" i="2"/>
  <c r="G37" i="2"/>
  <c r="H37" i="2"/>
  <c r="I37" i="2"/>
  <c r="J37" i="2"/>
  <c r="K37" i="2"/>
  <c r="L37" i="2"/>
  <c r="F37" i="2"/>
  <c r="E36" i="2"/>
  <c r="G36" i="2"/>
  <c r="H36" i="2"/>
  <c r="I36" i="2"/>
  <c r="J36" i="2"/>
  <c r="K36" i="2"/>
  <c r="L36" i="2"/>
  <c r="F36" i="2"/>
  <c r="E43" i="2"/>
  <c r="G43" i="2"/>
  <c r="H43" i="2"/>
  <c r="I43" i="2"/>
  <c r="J43" i="2"/>
  <c r="K43" i="2"/>
  <c r="L43" i="2"/>
  <c r="F43" i="2"/>
  <c r="E42" i="2"/>
  <c r="G42" i="2"/>
  <c r="H42" i="2"/>
  <c r="I42" i="2"/>
  <c r="J42" i="2"/>
  <c r="K42" i="2"/>
  <c r="L42" i="2"/>
  <c r="F42" i="2"/>
  <c r="E41" i="2"/>
  <c r="G41" i="2"/>
  <c r="H41" i="2"/>
  <c r="I41" i="2"/>
  <c r="J41" i="2"/>
  <c r="K41" i="2"/>
  <c r="L41" i="2"/>
  <c r="F41" i="2"/>
  <c r="E35" i="2"/>
  <c r="G35" i="2"/>
  <c r="H35" i="2" s="1"/>
  <c r="I35" i="2"/>
  <c r="I50" i="2" s="1"/>
  <c r="J35" i="2"/>
  <c r="J50" i="2" s="1"/>
  <c r="K35" i="2"/>
  <c r="K50" i="2" s="1"/>
  <c r="F35" i="2"/>
  <c r="E20" i="2"/>
  <c r="F20" i="2"/>
  <c r="G20" i="2"/>
  <c r="H20" i="2"/>
  <c r="I20" i="2"/>
  <c r="J20" i="2"/>
  <c r="K20" i="2"/>
  <c r="L20" i="2"/>
  <c r="E19" i="2"/>
  <c r="F19" i="2"/>
  <c r="G19" i="2"/>
  <c r="H19" i="2"/>
  <c r="I19" i="2"/>
  <c r="J19" i="2"/>
  <c r="K19" i="2"/>
  <c r="L19" i="2"/>
  <c r="E18" i="2"/>
  <c r="F18" i="2"/>
  <c r="G18" i="2"/>
  <c r="H18" i="2"/>
  <c r="I18" i="2"/>
  <c r="J18" i="2"/>
  <c r="K18" i="2"/>
  <c r="L18" i="2"/>
  <c r="E17" i="2"/>
  <c r="F17" i="2"/>
  <c r="G17" i="2"/>
  <c r="H17" i="2"/>
  <c r="I17" i="2"/>
  <c r="J17" i="2"/>
  <c r="K17" i="2"/>
  <c r="L17" i="2"/>
  <c r="E16" i="2"/>
  <c r="F16" i="2"/>
  <c r="G16" i="2"/>
  <c r="H16" i="2"/>
  <c r="I16" i="2"/>
  <c r="J16" i="2"/>
  <c r="K16" i="2"/>
  <c r="L16" i="2"/>
  <c r="E24" i="2"/>
  <c r="F24" i="2"/>
  <c r="G24" i="2"/>
  <c r="H24" i="2"/>
  <c r="I24" i="2"/>
  <c r="J24" i="2"/>
  <c r="K24" i="2"/>
  <c r="L24" i="2"/>
  <c r="E23" i="2"/>
  <c r="F23" i="2"/>
  <c r="G23" i="2"/>
  <c r="H23" i="2"/>
  <c r="I23" i="2"/>
  <c r="J23" i="2"/>
  <c r="K23" i="2"/>
  <c r="L23" i="2"/>
  <c r="E22" i="2"/>
  <c r="F22" i="2"/>
  <c r="G22" i="2"/>
  <c r="H22" i="2"/>
  <c r="I22" i="2"/>
  <c r="J22" i="2"/>
  <c r="K22" i="2"/>
  <c r="L22" i="2"/>
  <c r="E21" i="2"/>
  <c r="F21" i="2"/>
  <c r="G21" i="2"/>
  <c r="H21" i="2"/>
  <c r="I21" i="2"/>
  <c r="J21" i="2"/>
  <c r="K21" i="2"/>
  <c r="L21" i="2"/>
  <c r="G44" i="2"/>
  <c r="C11" i="17"/>
  <c r="B29" i="17"/>
  <c r="B38" i="17"/>
  <c r="B47" i="17"/>
  <c r="G29" i="17"/>
  <c r="B28" i="17"/>
  <c r="B37" i="17"/>
  <c r="B46" i="17"/>
  <c r="G28" i="17"/>
  <c r="B27" i="17"/>
  <c r="B36" i="17"/>
  <c r="B45" i="17"/>
  <c r="G27" i="17"/>
  <c r="B26" i="17"/>
  <c r="B35" i="17"/>
  <c r="B44" i="17"/>
  <c r="G26" i="17"/>
  <c r="B25" i="17"/>
  <c r="B34" i="17"/>
  <c r="B43" i="17"/>
  <c r="G25" i="17"/>
  <c r="B24" i="17"/>
  <c r="B33" i="17"/>
  <c r="B42" i="17"/>
  <c r="G24" i="17"/>
  <c r="G30" i="17"/>
  <c r="I2" i="27"/>
  <c r="I3" i="27"/>
  <c r="I4" i="27"/>
  <c r="I5" i="27"/>
  <c r="I6" i="27"/>
  <c r="I7" i="27"/>
  <c r="B7" i="17"/>
  <c r="J2" i="28"/>
  <c r="J3" i="28"/>
  <c r="J4" i="28"/>
  <c r="J5" i="28"/>
  <c r="J6" i="28"/>
  <c r="J7" i="28"/>
  <c r="J6" i="29"/>
  <c r="J7" i="29"/>
  <c r="J3" i="29"/>
  <c r="J4" i="29"/>
  <c r="J5" i="29"/>
  <c r="J2" i="29"/>
  <c r="F49" i="2"/>
  <c r="F48" i="2"/>
  <c r="F47" i="2"/>
  <c r="F46" i="2"/>
  <c r="F45" i="2"/>
  <c r="F44" i="2"/>
  <c r="F25" i="2"/>
  <c r="F26" i="2"/>
  <c r="F27" i="2"/>
  <c r="F28" i="2"/>
  <c r="F29" i="2"/>
  <c r="E25" i="2"/>
  <c r="G25" i="2"/>
  <c r="E26" i="2"/>
  <c r="G26" i="2"/>
  <c r="E27" i="2"/>
  <c r="G27" i="2"/>
  <c r="E28" i="2"/>
  <c r="G28" i="2"/>
  <c r="E29" i="2"/>
  <c r="G29" i="2"/>
  <c r="F15" i="2"/>
  <c r="E15" i="2"/>
  <c r="G15" i="2"/>
  <c r="H15" i="2"/>
  <c r="I15" i="2"/>
  <c r="J15" i="2"/>
  <c r="K15" i="2"/>
  <c r="L15" i="2"/>
  <c r="H25" i="2"/>
  <c r="I25" i="2"/>
  <c r="J25" i="2"/>
  <c r="K25" i="2"/>
  <c r="L25" i="2"/>
  <c r="H26" i="2"/>
  <c r="I26" i="2"/>
  <c r="J26" i="2"/>
  <c r="K26" i="2"/>
  <c r="L26" i="2"/>
  <c r="H27" i="2"/>
  <c r="I27" i="2"/>
  <c r="J27" i="2"/>
  <c r="K27" i="2"/>
  <c r="L27" i="2"/>
  <c r="H28" i="2"/>
  <c r="I28" i="2"/>
  <c r="J28" i="2"/>
  <c r="K28" i="2"/>
  <c r="L28" i="2"/>
  <c r="H29" i="2"/>
  <c r="I29" i="2"/>
  <c r="J29" i="2"/>
  <c r="K29" i="2"/>
  <c r="L29" i="2"/>
  <c r="L30" i="2"/>
  <c r="E44" i="2"/>
  <c r="H44" i="2"/>
  <c r="I44" i="2"/>
  <c r="J44" i="2"/>
  <c r="K44" i="2"/>
  <c r="L44" i="2"/>
  <c r="E45" i="2"/>
  <c r="G45" i="2"/>
  <c r="H45" i="2"/>
  <c r="I45" i="2"/>
  <c r="J45" i="2"/>
  <c r="K45" i="2"/>
  <c r="L45" i="2"/>
  <c r="E46" i="2"/>
  <c r="G46" i="2"/>
  <c r="H46" i="2"/>
  <c r="I46" i="2"/>
  <c r="J46" i="2"/>
  <c r="K46" i="2"/>
  <c r="L46" i="2"/>
  <c r="E47" i="2"/>
  <c r="G47" i="2"/>
  <c r="H47" i="2"/>
  <c r="I47" i="2"/>
  <c r="J47" i="2"/>
  <c r="K47" i="2"/>
  <c r="L47" i="2"/>
  <c r="E48" i="2"/>
  <c r="G48" i="2"/>
  <c r="H48" i="2"/>
  <c r="I48" i="2"/>
  <c r="J48" i="2"/>
  <c r="K48" i="2"/>
  <c r="L48" i="2"/>
  <c r="E49" i="2"/>
  <c r="G49" i="2"/>
  <c r="H49" i="2"/>
  <c r="I49" i="2"/>
  <c r="J49" i="2"/>
  <c r="K49" i="2"/>
  <c r="L49" i="2"/>
  <c r="B48" i="17"/>
  <c r="B39" i="17"/>
  <c r="D24" i="17"/>
  <c r="K30" i="2"/>
  <c r="I30" i="2"/>
  <c r="J30" i="2"/>
  <c r="H30" i="2"/>
  <c r="H12" i="3"/>
  <c r="G12" i="3"/>
  <c r="I12" i="3"/>
  <c r="H19" i="3"/>
  <c r="G19" i="3"/>
  <c r="I19" i="3"/>
  <c r="H20" i="3"/>
  <c r="G20" i="3"/>
  <c r="I20" i="3"/>
  <c r="H21" i="3"/>
  <c r="G21" i="3"/>
  <c r="I21" i="3"/>
  <c r="H22" i="3"/>
  <c r="G22" i="3"/>
  <c r="I22" i="3"/>
  <c r="H23" i="3"/>
  <c r="G23" i="3"/>
  <c r="I23" i="3"/>
  <c r="H24" i="3"/>
  <c r="G24" i="3"/>
  <c r="I24" i="3"/>
  <c r="H25" i="3"/>
  <c r="G25" i="3"/>
  <c r="I25" i="3"/>
  <c r="H26" i="3"/>
  <c r="G26" i="3"/>
  <c r="I26" i="3"/>
  <c r="H27" i="3"/>
  <c r="G27" i="3"/>
  <c r="I27" i="3"/>
  <c r="H28" i="3"/>
  <c r="G28" i="3"/>
  <c r="I28" i="3"/>
  <c r="H29" i="3"/>
  <c r="G29" i="3"/>
  <c r="I29" i="3"/>
  <c r="H30" i="3"/>
  <c r="G30" i="3"/>
  <c r="I30" i="3"/>
  <c r="H31" i="3"/>
  <c r="G31" i="3"/>
  <c r="I31" i="3"/>
  <c r="I32" i="3"/>
  <c r="C25" i="17"/>
  <c r="C26" i="17"/>
  <c r="C27" i="17"/>
  <c r="C28" i="17"/>
  <c r="B72" i="15"/>
  <c r="B73" i="15"/>
  <c r="B74" i="15"/>
  <c r="B75" i="15"/>
  <c r="B76" i="15"/>
  <c r="C11" i="15"/>
  <c r="C12" i="15"/>
  <c r="C13" i="15"/>
  <c r="C14" i="15"/>
  <c r="C9" i="15"/>
  <c r="B10" i="15"/>
  <c r="B11" i="15"/>
  <c r="B12" i="15"/>
  <c r="B13" i="15"/>
  <c r="B14" i="15"/>
  <c r="B15" i="15"/>
  <c r="B16" i="15"/>
  <c r="B9" i="15"/>
  <c r="B5" i="15"/>
  <c r="B6" i="15"/>
  <c r="B4" i="15"/>
  <c r="B9" i="4"/>
  <c r="B10" i="4"/>
  <c r="B8" i="4"/>
  <c r="B8" i="8"/>
  <c r="B9" i="8"/>
  <c r="B7" i="8"/>
  <c r="A1" i="2"/>
  <c r="B6" i="3"/>
  <c r="B7" i="3"/>
  <c r="B5" i="3"/>
  <c r="B7" i="2"/>
  <c r="B6" i="2"/>
  <c r="B5" i="2"/>
  <c r="G214" i="22"/>
  <c r="J163" i="18"/>
  <c r="J162" i="18"/>
  <c r="G3" i="20"/>
  <c r="I3" i="20"/>
  <c r="G4" i="20"/>
  <c r="I4" i="20"/>
  <c r="G5" i="20"/>
  <c r="I5" i="20"/>
  <c r="G6" i="20"/>
  <c r="I6" i="20"/>
  <c r="G7" i="20"/>
  <c r="I7" i="20"/>
  <c r="G8" i="20"/>
  <c r="I8" i="20"/>
  <c r="G9" i="20"/>
  <c r="I9" i="20"/>
  <c r="G10" i="20"/>
  <c r="I10" i="20"/>
  <c r="G11" i="20"/>
  <c r="I11" i="20"/>
  <c r="G12" i="20"/>
  <c r="I12" i="20"/>
  <c r="G13" i="20"/>
  <c r="I13" i="20"/>
  <c r="G14" i="20"/>
  <c r="I14" i="20"/>
  <c r="G15" i="20"/>
  <c r="I15" i="20"/>
  <c r="G16" i="20"/>
  <c r="I16" i="20"/>
  <c r="G17" i="20"/>
  <c r="I17" i="20"/>
  <c r="G18" i="20"/>
  <c r="I18" i="20"/>
  <c r="G19" i="20"/>
  <c r="I19" i="20"/>
  <c r="G20" i="20"/>
  <c r="I20" i="20"/>
  <c r="G21" i="20"/>
  <c r="I21" i="20"/>
  <c r="G22" i="20"/>
  <c r="I22" i="20"/>
  <c r="G23" i="20"/>
  <c r="I23" i="20"/>
  <c r="G24" i="20"/>
  <c r="I24" i="20"/>
  <c r="G25" i="20"/>
  <c r="I25" i="20"/>
  <c r="G26" i="20"/>
  <c r="I26" i="20"/>
  <c r="G27" i="20"/>
  <c r="I27" i="20"/>
  <c r="G28" i="20"/>
  <c r="I28" i="20"/>
  <c r="G29" i="20"/>
  <c r="I29" i="20"/>
  <c r="G30" i="20"/>
  <c r="I30" i="20"/>
  <c r="G31" i="20"/>
  <c r="I31" i="20"/>
  <c r="G32" i="20"/>
  <c r="I32" i="20"/>
  <c r="G33" i="20"/>
  <c r="I33" i="20"/>
  <c r="G34" i="20"/>
  <c r="I34" i="20"/>
  <c r="G35" i="20"/>
  <c r="I35" i="20"/>
  <c r="G36" i="20"/>
  <c r="I36" i="20"/>
  <c r="G37" i="20"/>
  <c r="I37" i="20"/>
  <c r="G38" i="20"/>
  <c r="I38" i="20"/>
  <c r="G39" i="20"/>
  <c r="I39" i="20"/>
  <c r="G40" i="20"/>
  <c r="I40" i="20"/>
  <c r="G41" i="20"/>
  <c r="I41" i="20"/>
  <c r="G42" i="20"/>
  <c r="I42" i="20"/>
  <c r="G43" i="20"/>
  <c r="I43" i="20"/>
  <c r="G44" i="20"/>
  <c r="I44" i="20"/>
  <c r="G45" i="20"/>
  <c r="I45" i="20"/>
  <c r="G46" i="20"/>
  <c r="I46" i="20"/>
  <c r="G47" i="20"/>
  <c r="I47" i="20"/>
  <c r="G48" i="20"/>
  <c r="I48" i="20"/>
  <c r="G49" i="20"/>
  <c r="I49" i="20"/>
  <c r="G50" i="20"/>
  <c r="I50" i="20"/>
  <c r="G51" i="20"/>
  <c r="I51" i="20"/>
  <c r="G52" i="20"/>
  <c r="I52" i="20"/>
  <c r="G53" i="20"/>
  <c r="I53" i="20"/>
  <c r="G54" i="20"/>
  <c r="I54" i="20"/>
  <c r="G55" i="20"/>
  <c r="I55" i="20"/>
  <c r="G56" i="20"/>
  <c r="I56" i="20"/>
  <c r="G57" i="20"/>
  <c r="I57" i="20"/>
  <c r="G58" i="20"/>
  <c r="I58" i="20"/>
  <c r="G59" i="20"/>
  <c r="I59" i="20"/>
  <c r="G60" i="20"/>
  <c r="I60" i="20"/>
  <c r="G61" i="20"/>
  <c r="I61" i="20"/>
  <c r="G62" i="20"/>
  <c r="I62" i="20"/>
  <c r="G63" i="20"/>
  <c r="I63" i="20"/>
  <c r="G64" i="20"/>
  <c r="I64" i="20"/>
  <c r="G65" i="20"/>
  <c r="I65" i="20"/>
  <c r="G66" i="20"/>
  <c r="I66" i="20"/>
  <c r="G67" i="20"/>
  <c r="I67" i="20"/>
  <c r="G68" i="20"/>
  <c r="I68" i="20"/>
  <c r="G69" i="20"/>
  <c r="I69" i="20"/>
  <c r="G70" i="20"/>
  <c r="I70" i="20"/>
  <c r="G71" i="20"/>
  <c r="I71" i="20"/>
  <c r="G72" i="20"/>
  <c r="I72" i="20"/>
  <c r="G73" i="20"/>
  <c r="I73" i="20"/>
  <c r="G74" i="20"/>
  <c r="I74" i="20"/>
  <c r="G75" i="20"/>
  <c r="I75" i="20"/>
  <c r="D29" i="17"/>
  <c r="D28" i="17"/>
  <c r="D27" i="17"/>
  <c r="D26" i="17"/>
  <c r="B30" i="17"/>
  <c r="D25" i="17"/>
  <c r="D30" i="17"/>
  <c r="F15" i="8"/>
  <c r="F16" i="8"/>
  <c r="F17" i="8"/>
  <c r="F18" i="8"/>
  <c r="F19" i="8"/>
  <c r="F20" i="8"/>
  <c r="F21" i="8"/>
  <c r="F22" i="8"/>
  <c r="F23" i="8"/>
  <c r="F24" i="8"/>
  <c r="F25" i="8"/>
  <c r="F26" i="8"/>
  <c r="F27" i="8"/>
  <c r="F28" i="8"/>
  <c r="B17" i="4"/>
  <c r="D94" i="15"/>
  <c r="D112" i="15"/>
  <c r="D128" i="15"/>
  <c r="D79" i="15"/>
  <c r="B26" i="4"/>
  <c r="D148" i="15"/>
  <c r="D2" i="13"/>
  <c r="D3" i="13"/>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F2" i="13"/>
  <c r="F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H2" i="13"/>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J2" i="13"/>
  <c r="J3" i="13"/>
  <c r="J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L2" i="13"/>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O2" i="13"/>
  <c r="O3" i="13"/>
  <c r="O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H300" i="12"/>
  <c r="H301" i="12"/>
  <c r="U87" i="13"/>
  <c r="H302" i="12"/>
  <c r="H299" i="12"/>
  <c r="H298" i="12"/>
  <c r="H297" i="12"/>
  <c r="H296" i="12"/>
  <c r="H295" i="12"/>
  <c r="H294" i="12"/>
  <c r="H293" i="12"/>
  <c r="H292" i="12"/>
  <c r="H291" i="12"/>
  <c r="H290" i="12"/>
  <c r="H289" i="12"/>
  <c r="H288" i="12"/>
  <c r="H287" i="12"/>
  <c r="H286" i="12"/>
  <c r="H285" i="12"/>
  <c r="H284" i="12"/>
  <c r="H283" i="12"/>
  <c r="H282" i="12"/>
  <c r="H281" i="12"/>
  <c r="H280" i="12"/>
  <c r="H279" i="12"/>
  <c r="H278" i="12"/>
  <c r="H277" i="12"/>
  <c r="H276" i="12"/>
  <c r="H275" i="12"/>
  <c r="H274" i="12"/>
  <c r="H273" i="12"/>
  <c r="H272" i="12"/>
  <c r="H271" i="12"/>
  <c r="H270" i="12"/>
  <c r="H269" i="12"/>
  <c r="H268" i="12"/>
  <c r="H267" i="12"/>
  <c r="H266" i="12"/>
  <c r="H265" i="12"/>
  <c r="H264" i="12"/>
  <c r="H263" i="12"/>
  <c r="H262" i="12"/>
  <c r="H261" i="12"/>
  <c r="H260" i="12"/>
  <c r="H259" i="12"/>
  <c r="H258" i="12"/>
  <c r="H257" i="12"/>
  <c r="H256" i="12"/>
  <c r="H255" i="12"/>
  <c r="H254" i="12"/>
  <c r="H253" i="12"/>
  <c r="H252" i="12"/>
  <c r="H251" i="12"/>
  <c r="H250" i="12"/>
  <c r="H249" i="12"/>
  <c r="H248" i="12"/>
  <c r="H247" i="12"/>
  <c r="H246" i="12"/>
  <c r="H245" i="12"/>
  <c r="H244" i="12"/>
  <c r="H243" i="12"/>
  <c r="H242" i="12"/>
  <c r="H241" i="12"/>
  <c r="H240" i="12"/>
  <c r="H239" i="12"/>
  <c r="H238" i="12"/>
  <c r="H237" i="12"/>
  <c r="H236" i="12"/>
  <c r="H235" i="12"/>
  <c r="H234" i="12"/>
  <c r="H233" i="12"/>
  <c r="H232" i="12"/>
  <c r="H231" i="12"/>
  <c r="H230" i="12"/>
  <c r="H229" i="12"/>
  <c r="H228" i="12"/>
  <c r="H227" i="12"/>
  <c r="H226" i="12"/>
  <c r="H225" i="12"/>
  <c r="H224" i="12"/>
  <c r="H223" i="12"/>
  <c r="H222" i="12"/>
  <c r="H221" i="12"/>
  <c r="H220" i="12"/>
  <c r="H219" i="12"/>
  <c r="H218" i="12"/>
  <c r="H217" i="12"/>
  <c r="H216" i="12"/>
  <c r="H215" i="12"/>
  <c r="H214" i="12"/>
  <c r="H213" i="12"/>
  <c r="H212" i="12"/>
  <c r="H211" i="12"/>
  <c r="H210" i="12"/>
  <c r="H209" i="12"/>
  <c r="H208"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B5" i="5"/>
  <c r="B7" i="5"/>
  <c r="B9" i="5"/>
  <c r="C46" i="5"/>
  <c r="D46" i="5"/>
  <c r="E46" i="5"/>
  <c r="H32" i="3"/>
  <c r="F29" i="8"/>
  <c r="D52" i="15"/>
  <c r="G32" i="3"/>
  <c r="D35" i="15"/>
  <c r="L35" i="2" l="1"/>
  <c r="L50" i="2" s="1"/>
  <c r="L53" i="2" s="1"/>
  <c r="C24" i="17" s="1"/>
  <c r="H50" i="2"/>
  <c r="C10" i="15"/>
  <c r="C29" i="17"/>
  <c r="C15" i="15" s="1"/>
  <c r="C30" i="17" l="1"/>
  <c r="C16" i="15"/>
  <c r="D18" i="15"/>
</calcChain>
</file>

<file path=xl/comments1.xml><?xml version="1.0" encoding="utf-8"?>
<comments xmlns="http://schemas.openxmlformats.org/spreadsheetml/2006/main">
  <authors>
    <author>Brenda Nelson Henry</author>
  </authors>
  <commentList>
    <comment ref="B10" authorId="0" shapeId="0">
      <text>
        <r>
          <rPr>
            <b/>
            <sz val="9"/>
            <color indexed="81"/>
            <rFont val="Tahoma"/>
            <family val="2"/>
          </rPr>
          <t>Brenda Nelson Henry:</t>
        </r>
        <r>
          <rPr>
            <sz val="9"/>
            <color indexed="81"/>
            <rFont val="Tahoma"/>
            <family val="2"/>
          </rPr>
          <t xml:space="preserve">
Fringe Cost Apply to non FAU Students
</t>
        </r>
      </text>
    </comment>
  </commentList>
</comments>
</file>

<file path=xl/comments2.xml><?xml version="1.0" encoding="utf-8"?>
<comments xmlns="http://schemas.openxmlformats.org/spreadsheetml/2006/main">
  <authors>
    <author>Brenda Nelson Henry</author>
  </authors>
  <commentList>
    <comment ref="B9" authorId="0" shapeId="0">
      <text>
        <r>
          <rPr>
            <b/>
            <sz val="9"/>
            <color indexed="81"/>
            <rFont val="Tahoma"/>
            <family val="2"/>
          </rPr>
          <t>Brenda Nelson Henry:</t>
        </r>
        <r>
          <rPr>
            <sz val="9"/>
            <color indexed="81"/>
            <rFont val="Tahoma"/>
            <family val="2"/>
          </rPr>
          <t xml:space="preserve">
Click here to see prior year budget</t>
        </r>
      </text>
    </comment>
  </commentList>
</comments>
</file>

<file path=xl/sharedStrings.xml><?xml version="1.0" encoding="utf-8"?>
<sst xmlns="http://schemas.openxmlformats.org/spreadsheetml/2006/main" count="7750" uniqueCount="1208">
  <si>
    <t>FLORIDA ATLANTIC UNIVERSITY</t>
  </si>
  <si>
    <t>ACTIVITY AND SERVICE FEE BUDGET REQUEST FORM</t>
  </si>
  <si>
    <t>CATEGORY</t>
  </si>
  <si>
    <t>TOTAL SALARY &amp; BENEFITS</t>
  </si>
  <si>
    <t>DESCRIPTION</t>
  </si>
  <si>
    <t>In-State Travel</t>
  </si>
  <si>
    <t>Out-of-State Travel</t>
  </si>
  <si>
    <t>Information Technology Supplies</t>
  </si>
  <si>
    <t>Rental of Equipment</t>
  </si>
  <si>
    <t>Subscriptions/Dues/etc.</t>
  </si>
  <si>
    <t>Promotional Items</t>
  </si>
  <si>
    <t>Books and Resources</t>
  </si>
  <si>
    <t>Furniture and Equipment</t>
  </si>
  <si>
    <t>Computers &amp; Printers</t>
  </si>
  <si>
    <t>Food Services</t>
  </si>
  <si>
    <t>Bedding &amp; Other Textiles</t>
  </si>
  <si>
    <t>Software License</t>
  </si>
  <si>
    <t>(This Total Carries to Summary Page)</t>
  </si>
  <si>
    <t xml:space="preserve">FUND: </t>
  </si>
  <si>
    <t xml:space="preserve">Account Manager:      </t>
  </si>
  <si>
    <t xml:space="preserve">email:  </t>
  </si>
  <si>
    <t>Revenues</t>
  </si>
  <si>
    <t xml:space="preserve">                                    Total Expenses </t>
  </si>
  <si>
    <t>Rate</t>
  </si>
  <si>
    <t>Benefits</t>
  </si>
  <si>
    <t>AMP</t>
  </si>
  <si>
    <t>Total</t>
  </si>
  <si>
    <t>SP</t>
  </si>
  <si>
    <t>Total SP</t>
  </si>
  <si>
    <t xml:space="preserve">Phone: </t>
  </si>
  <si>
    <t>PROJECTED MISCELLANEOUS REVENUES &amp; EXPENSES</t>
  </si>
  <si>
    <t>11-12 APPROVED</t>
  </si>
  <si>
    <t>12-13 REQUEST</t>
  </si>
  <si>
    <t>AMP- unfilled</t>
  </si>
  <si>
    <t>SP- Unfilled</t>
  </si>
  <si>
    <t>a.)</t>
  </si>
  <si>
    <t>b.)</t>
  </si>
  <si>
    <t>c.)</t>
  </si>
  <si>
    <t>d.)</t>
  </si>
  <si>
    <t>e.)</t>
  </si>
  <si>
    <t>Breakdown of Revenue Expenses for Events/Fundraisers:</t>
  </si>
  <si>
    <t>11-12 Forecast</t>
  </si>
  <si>
    <t>Revenue Generating Events/Fundraisers 11-12 (please list and add lines as needed.)</t>
  </si>
  <si>
    <t>*Please attach to this form any further details regarding the activities &amp;programs you plan to do &amp; how you generate that revenue!</t>
  </si>
  <si>
    <t>Revenue Generating Activities &amp; Programs* -(please list &amp; add lines as needed)</t>
  </si>
  <si>
    <t>AMP-filled</t>
  </si>
  <si>
    <t>SP-filled</t>
  </si>
  <si>
    <t>OPS Fringe</t>
  </si>
  <si>
    <t xml:space="preserve">TOTAL </t>
  </si>
  <si>
    <t>Telephone:</t>
  </si>
  <si>
    <t>Email Address:</t>
  </si>
  <si>
    <t xml:space="preserve">ACCOUNT MANAGER:                                       </t>
  </si>
  <si>
    <t>Hourly</t>
  </si>
  <si>
    <t># of Weeks</t>
  </si>
  <si>
    <t># of People</t>
  </si>
  <si>
    <t>in the Position</t>
  </si>
  <si>
    <t># of Hours</t>
  </si>
  <si>
    <t>per Week</t>
  </si>
  <si>
    <t>in the Year</t>
  </si>
  <si>
    <t>Costs</t>
  </si>
  <si>
    <t>Signature:</t>
  </si>
  <si>
    <t>OTHER PERSONNEL SERVICES - Other than Graduate Assistants</t>
  </si>
  <si>
    <t>Enter 1, if not</t>
  </si>
  <si>
    <t>TOTAL OPS - Other than Graduate Assistants</t>
  </si>
  <si>
    <t xml:space="preserve"> (This Total Carries to Summary Page)</t>
  </si>
  <si>
    <t>OTHER PERSONNEL SERVICES - Graduate Assistants</t>
  </si>
  <si>
    <t>Total OPS -</t>
  </si>
  <si>
    <t>LOCSTG</t>
  </si>
  <si>
    <t>Annual Rate</t>
  </si>
  <si>
    <t xml:space="preserve">Please enter employee data at current rate.  </t>
  </si>
  <si>
    <t>Please enter employee data at current rate.</t>
  </si>
  <si>
    <t>Report of Budget (Banner) - All Reporting Columns</t>
  </si>
  <si>
    <t>Filter WHERE FY_PERIOD EQ '1404'</t>
  </si>
  <si>
    <t>Filter WHERE REPORT_TYPE EQ 'STG'</t>
  </si>
  <si>
    <t xml:space="preserve">
FY_PERIOD</t>
  </si>
  <si>
    <t>Line
Cnt</t>
  </si>
  <si>
    <t xml:space="preserve">
FISCAL_YEAR</t>
  </si>
  <si>
    <t xml:space="preserve">
FISCAL_PERIOD</t>
  </si>
  <si>
    <t xml:space="preserve">
D_FUND_CODE</t>
  </si>
  <si>
    <t xml:space="preserve">
D_FUND_ORGN_CODE</t>
  </si>
  <si>
    <t xml:space="preserve">
D_FGBOPAL_ORGN_CODE</t>
  </si>
  <si>
    <t xml:space="preserve">
D_ACCT_CODE_POOL</t>
  </si>
  <si>
    <t>Adopted
Budget</t>
  </si>
  <si>
    <t>Adjusted
Budget</t>
  </si>
  <si>
    <t xml:space="preserve">
FTVACCT_TITLE</t>
  </si>
  <si>
    <t xml:space="preserve">
D_BEG_CASH_INVST</t>
  </si>
  <si>
    <t>1404</t>
  </si>
  <si>
    <t>1</t>
  </si>
  <si>
    <t>14</t>
  </si>
  <si>
    <t>04</t>
  </si>
  <si>
    <t>LOCSTGD00702</t>
  </si>
  <si>
    <t>D00702</t>
  </si>
  <si>
    <t>110000</t>
  </si>
  <si>
    <t>Davie Student Operation</t>
  </si>
  <si>
    <t>81</t>
  </si>
  <si>
    <t>Salaries And Benefits</t>
  </si>
  <si>
    <t>2</t>
  </si>
  <si>
    <t>120000</t>
  </si>
  <si>
    <t>82</t>
  </si>
  <si>
    <t>Other Personal Services</t>
  </si>
  <si>
    <t>3</t>
  </si>
  <si>
    <t>130000</t>
  </si>
  <si>
    <t>71</t>
  </si>
  <si>
    <t>Expenses</t>
  </si>
  <si>
    <t>4</t>
  </si>
  <si>
    <t>800000</t>
  </si>
  <si>
    <t>72</t>
  </si>
  <si>
    <t>Transfers Out</t>
  </si>
  <si>
    <t>5</t>
  </si>
  <si>
    <t>LOCSTGD00704</t>
  </si>
  <si>
    <t>D00704</t>
  </si>
  <si>
    <t>Governor Contingency</t>
  </si>
  <si>
    <t>6</t>
  </si>
  <si>
    <t>7</t>
  </si>
  <si>
    <t>LOCSTGD00705</t>
  </si>
  <si>
    <t>D00705</t>
  </si>
  <si>
    <t>Student Involvement and Leadership</t>
  </si>
  <si>
    <t>8</t>
  </si>
  <si>
    <t>9</t>
  </si>
  <si>
    <t>10</t>
  </si>
  <si>
    <t>LOCSTGD00706</t>
  </si>
  <si>
    <t>D00706</t>
  </si>
  <si>
    <t>Broward Assoc Dean of Students</t>
  </si>
  <si>
    <t>11</t>
  </si>
  <si>
    <t>12</t>
  </si>
  <si>
    <t>LOCSTGD00707</t>
  </si>
  <si>
    <t>D00707</t>
  </si>
  <si>
    <t>Broward Computing Service</t>
  </si>
  <si>
    <t>13</t>
  </si>
  <si>
    <t>LOCSTGF90000</t>
  </si>
  <si>
    <t>F90000</t>
  </si>
  <si>
    <t>000010</t>
  </si>
  <si>
    <t>Local Unrestricted Funds Invest.</t>
  </si>
  <si>
    <t>61</t>
  </si>
  <si>
    <t>Revenue</t>
  </si>
  <si>
    <t>15</t>
  </si>
  <si>
    <t>16</t>
  </si>
  <si>
    <t>LOCSTGJ00100</t>
  </si>
  <si>
    <t>J00100</t>
  </si>
  <si>
    <t>MacArthur Graduate Student Coun</t>
  </si>
  <si>
    <t>17</t>
  </si>
  <si>
    <t>18</t>
  </si>
  <si>
    <t>LOCSTGJ01101</t>
  </si>
  <si>
    <t>J01101</t>
  </si>
  <si>
    <t>MacArthur Administration</t>
  </si>
  <si>
    <t>19</t>
  </si>
  <si>
    <t>124001</t>
  </si>
  <si>
    <t>OPS - Graduate Assistant</t>
  </si>
  <si>
    <t>20</t>
  </si>
  <si>
    <t>21</t>
  </si>
  <si>
    <t>22</t>
  </si>
  <si>
    <t>LOCSTGJ01103</t>
  </si>
  <si>
    <t>J01103</t>
  </si>
  <si>
    <t>MacArthur Program Board</t>
  </si>
  <si>
    <t>23</t>
  </si>
  <si>
    <t>24</t>
  </si>
  <si>
    <t>25</t>
  </si>
  <si>
    <t>26</t>
  </si>
  <si>
    <t>LOCSTGJ01104</t>
  </si>
  <si>
    <t>J01104</t>
  </si>
  <si>
    <t>MacArthur - Executive Projects</t>
  </si>
  <si>
    <t>27</t>
  </si>
  <si>
    <t>28</t>
  </si>
  <si>
    <t>LOCSTGJ01105</t>
  </si>
  <si>
    <t>J01105</t>
  </si>
  <si>
    <t>MAC-House Projects</t>
  </si>
  <si>
    <t>29</t>
  </si>
  <si>
    <t>30</t>
  </si>
  <si>
    <t>31</t>
  </si>
  <si>
    <t>LOCSTGJ01106</t>
  </si>
  <si>
    <t>J01106</t>
  </si>
  <si>
    <t>MacArthur- Student Affairs</t>
  </si>
  <si>
    <t>32</t>
  </si>
  <si>
    <t>33</t>
  </si>
  <si>
    <t>LOCSTGJ01107</t>
  </si>
  <si>
    <t>J01107</t>
  </si>
  <si>
    <t>MacArthur Student Life And Recr</t>
  </si>
  <si>
    <t>34</t>
  </si>
  <si>
    <t>35</t>
  </si>
  <si>
    <t>36</t>
  </si>
  <si>
    <t>37</t>
  </si>
  <si>
    <t>38</t>
  </si>
  <si>
    <t>LOCSTGJ01110</t>
  </si>
  <si>
    <t>J01110</t>
  </si>
  <si>
    <t>Burrow Activity Center</t>
  </si>
  <si>
    <t>39</t>
  </si>
  <si>
    <t>40</t>
  </si>
  <si>
    <t>41</t>
  </si>
  <si>
    <t>42</t>
  </si>
  <si>
    <t>43</t>
  </si>
  <si>
    <t>LOCSTGJ01113</t>
  </si>
  <si>
    <t>J01113</t>
  </si>
  <si>
    <t>MacArthur Campus Club Accounts</t>
  </si>
  <si>
    <t>44</t>
  </si>
  <si>
    <t>45</t>
  </si>
  <si>
    <t>LOCSTGJ01115</t>
  </si>
  <si>
    <t>J01115</t>
  </si>
  <si>
    <t>MacArthur Campus Inter Club Council</t>
  </si>
  <si>
    <t>46</t>
  </si>
  <si>
    <t>47</t>
  </si>
  <si>
    <t>LOCSTGJ01116</t>
  </si>
  <si>
    <t>J01116</t>
  </si>
  <si>
    <t>MacArthur Campus Savi Agency</t>
  </si>
  <si>
    <t>48</t>
  </si>
  <si>
    <t>49</t>
  </si>
  <si>
    <t>LOCSTGJ01117</t>
  </si>
  <si>
    <t>J01117</t>
  </si>
  <si>
    <t>MacArthur Campus Studt Gvt Marketg</t>
  </si>
  <si>
    <t>50</t>
  </si>
  <si>
    <t>51</t>
  </si>
  <si>
    <t>LOCSTGJ01122</t>
  </si>
  <si>
    <t>J01122</t>
  </si>
  <si>
    <t>Diversity Student Services</t>
  </si>
  <si>
    <t>52</t>
  </si>
  <si>
    <t>53</t>
  </si>
  <si>
    <t>54</t>
  </si>
  <si>
    <t>LOCSTGS00100</t>
  </si>
  <si>
    <t>S00100</t>
  </si>
  <si>
    <t>Boca Administration</t>
  </si>
  <si>
    <t>55</t>
  </si>
  <si>
    <t>56</t>
  </si>
  <si>
    <t>LOCSTGS00101</t>
  </si>
  <si>
    <t>S00101</t>
  </si>
  <si>
    <t>Boca Stipends</t>
  </si>
  <si>
    <t>57</t>
  </si>
  <si>
    <t>58</t>
  </si>
  <si>
    <t>59</t>
  </si>
  <si>
    <t>60</t>
  </si>
  <si>
    <t>LOCSTGS00103</t>
  </si>
  <si>
    <t>S00103</t>
  </si>
  <si>
    <t>Graduate Student Association</t>
  </si>
  <si>
    <t>62</t>
  </si>
  <si>
    <t>63</t>
  </si>
  <si>
    <t>750000</t>
  </si>
  <si>
    <t>Exemption Budget</t>
  </si>
  <si>
    <t>64</t>
  </si>
  <si>
    <t>65</t>
  </si>
  <si>
    <t>LOCSTGS00108</t>
  </si>
  <si>
    <t>S00108</t>
  </si>
  <si>
    <t>Radio Station</t>
  </si>
  <si>
    <t>66</t>
  </si>
  <si>
    <t>67</t>
  </si>
  <si>
    <t>68</t>
  </si>
  <si>
    <t>LOCSTGS00109</t>
  </si>
  <si>
    <t>S00109</t>
  </si>
  <si>
    <t>Boca Club Conference</t>
  </si>
  <si>
    <t>69</t>
  </si>
  <si>
    <t>70</t>
  </si>
  <si>
    <t>LOCSTGS00112</t>
  </si>
  <si>
    <t>S00112</t>
  </si>
  <si>
    <t>Boca House Projects</t>
  </si>
  <si>
    <t>LOCSTGS00113</t>
  </si>
  <si>
    <t>S00113</t>
  </si>
  <si>
    <t>Lobby</t>
  </si>
  <si>
    <t>73</t>
  </si>
  <si>
    <t>74</t>
  </si>
  <si>
    <t>LOCSTGS00114</t>
  </si>
  <si>
    <t>S00114</t>
  </si>
  <si>
    <t>Boca Governor - Projects</t>
  </si>
  <si>
    <t>75</t>
  </si>
  <si>
    <t>76</t>
  </si>
  <si>
    <t>LOCSTGS00117</t>
  </si>
  <si>
    <t>S00117</t>
  </si>
  <si>
    <t>Banquet</t>
  </si>
  <si>
    <t>77</t>
  </si>
  <si>
    <t>78</t>
  </si>
  <si>
    <t>LOCSTGS00118</t>
  </si>
  <si>
    <t>S00118</t>
  </si>
  <si>
    <t>SG Elections</t>
  </si>
  <si>
    <t>79</t>
  </si>
  <si>
    <t>80</t>
  </si>
  <si>
    <t>LOCSTGS00123</t>
  </si>
  <si>
    <t>S00123</t>
  </si>
  <si>
    <t>Boca Graduate Programs</t>
  </si>
  <si>
    <t>83</t>
  </si>
  <si>
    <t>LOCSTGS00131</t>
  </si>
  <si>
    <t>S00131</t>
  </si>
  <si>
    <t>SG Judicial Branch</t>
  </si>
  <si>
    <t>84</t>
  </si>
  <si>
    <t>85</t>
  </si>
  <si>
    <t>86</t>
  </si>
  <si>
    <t>LOCSTGS00132</t>
  </si>
  <si>
    <t>S00132</t>
  </si>
  <si>
    <t>President Executive Projects</t>
  </si>
  <si>
    <t>87</t>
  </si>
  <si>
    <t>88</t>
  </si>
  <si>
    <t>LOCSTGS00139</t>
  </si>
  <si>
    <t>S00139</t>
  </si>
  <si>
    <t>Weeks of Welcome</t>
  </si>
  <si>
    <t>89</t>
  </si>
  <si>
    <t>90</t>
  </si>
  <si>
    <t>LOCSTGS00145</t>
  </si>
  <si>
    <t>S00145</t>
  </si>
  <si>
    <t>Vice President's Executive Project</t>
  </si>
  <si>
    <t>91</t>
  </si>
  <si>
    <t>92</t>
  </si>
  <si>
    <t>LOCSTGS00157</t>
  </si>
  <si>
    <t>S00157</t>
  </si>
  <si>
    <t>CCE Alternative Spring Break</t>
  </si>
  <si>
    <t>93</t>
  </si>
  <si>
    <t>94</t>
  </si>
  <si>
    <t>LOCSTGS00159</t>
  </si>
  <si>
    <t>S00159</t>
  </si>
  <si>
    <t>International Peer Mentor Program</t>
  </si>
  <si>
    <t>95</t>
  </si>
  <si>
    <t>96</t>
  </si>
  <si>
    <t>97</t>
  </si>
  <si>
    <t>LOCSTGS00160</t>
  </si>
  <si>
    <t>S00160</t>
  </si>
  <si>
    <t>Diversity Award Training</t>
  </si>
  <si>
    <t>98</t>
  </si>
  <si>
    <t>99</t>
  </si>
  <si>
    <t>100</t>
  </si>
  <si>
    <t>LOCSTGS00161</t>
  </si>
  <si>
    <t>S00161</t>
  </si>
  <si>
    <t>Traditions Projects-Diver. Way</t>
  </si>
  <si>
    <t>101</t>
  </si>
  <si>
    <t>102</t>
  </si>
  <si>
    <t>130007</t>
  </si>
  <si>
    <t>All Grants - Tuition</t>
  </si>
  <si>
    <t>103</t>
  </si>
  <si>
    <t>104</t>
  </si>
  <si>
    <t>105</t>
  </si>
  <si>
    <t>LOCSTGS00304</t>
  </si>
  <si>
    <t>S00304</t>
  </si>
  <si>
    <t>Student Government Operations</t>
  </si>
  <si>
    <t>106</t>
  </si>
  <si>
    <t>107</t>
  </si>
  <si>
    <t>LOCSTGS00305</t>
  </si>
  <si>
    <t>S00305</t>
  </si>
  <si>
    <t>Office of Greek Life</t>
  </si>
  <si>
    <t>108</t>
  </si>
  <si>
    <t>109</t>
  </si>
  <si>
    <t>110</t>
  </si>
  <si>
    <t>111</t>
  </si>
  <si>
    <t>112</t>
  </si>
  <si>
    <t>LOCSTGS00306</t>
  </si>
  <si>
    <t>S00306</t>
  </si>
  <si>
    <t>Boca S.A.V.I</t>
  </si>
  <si>
    <t>113</t>
  </si>
  <si>
    <t>114</t>
  </si>
  <si>
    <t>115</t>
  </si>
  <si>
    <t>116</t>
  </si>
  <si>
    <t>LOCSTGS00307</t>
  </si>
  <si>
    <t>S00307</t>
  </si>
  <si>
    <t>Student Leadership Conference</t>
  </si>
  <si>
    <t>117</t>
  </si>
  <si>
    <t>118</t>
  </si>
  <si>
    <t>119</t>
  </si>
  <si>
    <t>120</t>
  </si>
  <si>
    <t>121</t>
  </si>
  <si>
    <t>122</t>
  </si>
  <si>
    <t>LOCSTGS00308</t>
  </si>
  <si>
    <t>S00308</t>
  </si>
  <si>
    <t>Black Student Union</t>
  </si>
  <si>
    <t>123</t>
  </si>
  <si>
    <t>124</t>
  </si>
  <si>
    <t>125</t>
  </si>
  <si>
    <t>LOCSTGS00309</t>
  </si>
  <si>
    <t>S00309</t>
  </si>
  <si>
    <t>Boca Aids/Peer Education</t>
  </si>
  <si>
    <t>126</t>
  </si>
  <si>
    <t>127</t>
  </si>
  <si>
    <t>128</t>
  </si>
  <si>
    <t>LOCSTGS00310</t>
  </si>
  <si>
    <t>S00310</t>
  </si>
  <si>
    <t>University Press Newspaper</t>
  </si>
  <si>
    <t>129</t>
  </si>
  <si>
    <t>130</t>
  </si>
  <si>
    <t>131</t>
  </si>
  <si>
    <t>LOCSTGS00311</t>
  </si>
  <si>
    <t>S00311</t>
  </si>
  <si>
    <t>Homecoming</t>
  </si>
  <si>
    <t>132</t>
  </si>
  <si>
    <t>133</t>
  </si>
  <si>
    <t>134</t>
  </si>
  <si>
    <t>LOCSTGS00313</t>
  </si>
  <si>
    <t>S00313</t>
  </si>
  <si>
    <t>Boca Night Owls</t>
  </si>
  <si>
    <t>135</t>
  </si>
  <si>
    <t>136</t>
  </si>
  <si>
    <t>137</t>
  </si>
  <si>
    <t>LOCSTGS00317</t>
  </si>
  <si>
    <t>S00317</t>
  </si>
  <si>
    <t>SG Television Station</t>
  </si>
  <si>
    <t>138</t>
  </si>
  <si>
    <t>139</t>
  </si>
  <si>
    <t>140</t>
  </si>
  <si>
    <t>LOCSTGS00318</t>
  </si>
  <si>
    <t>S00318</t>
  </si>
  <si>
    <t>Boca Book Loan</t>
  </si>
  <si>
    <t>141</t>
  </si>
  <si>
    <t>142</t>
  </si>
  <si>
    <t>LOCSTGS00324</t>
  </si>
  <si>
    <t>S00324</t>
  </si>
  <si>
    <t>Boca COSO</t>
  </si>
  <si>
    <t>143</t>
  </si>
  <si>
    <t>144</t>
  </si>
  <si>
    <t>LOCSTGS00325</t>
  </si>
  <si>
    <t>S00325</t>
  </si>
  <si>
    <t>Boca Festival Of Nations</t>
  </si>
  <si>
    <t>145</t>
  </si>
  <si>
    <t>146</t>
  </si>
  <si>
    <t>LOCSTGS00329</t>
  </si>
  <si>
    <t>S00329</t>
  </si>
  <si>
    <t>Student Government Senate</t>
  </si>
  <si>
    <t>147</t>
  </si>
  <si>
    <t>148</t>
  </si>
  <si>
    <t>LOCSTGS00330</t>
  </si>
  <si>
    <t>S00330</t>
  </si>
  <si>
    <t>SG Accounting &amp; Budget Office</t>
  </si>
  <si>
    <t>149</t>
  </si>
  <si>
    <t>150</t>
  </si>
  <si>
    <t>151</t>
  </si>
  <si>
    <t>152</t>
  </si>
  <si>
    <t>LOCSTGS00331</t>
  </si>
  <si>
    <t>S00331</t>
  </si>
  <si>
    <t>University Wide Stipends</t>
  </si>
  <si>
    <t>153</t>
  </si>
  <si>
    <t>154</t>
  </si>
  <si>
    <t>155</t>
  </si>
  <si>
    <t>LOCSTGS00350</t>
  </si>
  <si>
    <t>S00350</t>
  </si>
  <si>
    <t>Director of Student Media</t>
  </si>
  <si>
    <t>156</t>
  </si>
  <si>
    <t>157</t>
  </si>
  <si>
    <t>158</t>
  </si>
  <si>
    <t>159</t>
  </si>
  <si>
    <t>LOCSTGS00351</t>
  </si>
  <si>
    <t>S00351</t>
  </si>
  <si>
    <t>Veteran's Center</t>
  </si>
  <si>
    <t>160</t>
  </si>
  <si>
    <t>161</t>
  </si>
  <si>
    <t>162</t>
  </si>
  <si>
    <t>LOCSTGS00352</t>
  </si>
  <si>
    <t>S00352</t>
  </si>
  <si>
    <t>COSO Administration</t>
  </si>
  <si>
    <t>163</t>
  </si>
  <si>
    <t>164</t>
  </si>
  <si>
    <t>165</t>
  </si>
  <si>
    <t>LOCSTGS00353</t>
  </si>
  <si>
    <t>S00353</t>
  </si>
  <si>
    <t>OSD Disability Week</t>
  </si>
  <si>
    <t>166</t>
  </si>
  <si>
    <t>167</t>
  </si>
  <si>
    <t>LOCSTGS00355</t>
  </si>
  <si>
    <t>S00355</t>
  </si>
  <si>
    <t>Sports Club Travel</t>
  </si>
  <si>
    <t>168</t>
  </si>
  <si>
    <t>169</t>
  </si>
  <si>
    <t>LOCSTGS00356</t>
  </si>
  <si>
    <t>S00356</t>
  </si>
  <si>
    <t>Graduate and Professional Clubs</t>
  </si>
  <si>
    <t>170</t>
  </si>
  <si>
    <t>171</t>
  </si>
  <si>
    <t>172</t>
  </si>
  <si>
    <t>LOCSTGS00357</t>
  </si>
  <si>
    <t>S00357</t>
  </si>
  <si>
    <t>Interfaith Programming</t>
  </si>
  <si>
    <t>173</t>
  </si>
  <si>
    <t>174</t>
  </si>
  <si>
    <t>LOCSTGS00358</t>
  </si>
  <si>
    <t>S00358</t>
  </si>
  <si>
    <t>LGBTQA Resource Center</t>
  </si>
  <si>
    <t>175</t>
  </si>
  <si>
    <t>176</t>
  </si>
  <si>
    <t>177</t>
  </si>
  <si>
    <t>LOCSTGS00359</t>
  </si>
  <si>
    <t>S00359</t>
  </si>
  <si>
    <t>Senate Contingency</t>
  </si>
  <si>
    <t>178</t>
  </si>
  <si>
    <t>179</t>
  </si>
  <si>
    <t>LOCSTGS00520</t>
  </si>
  <si>
    <t>S00520</t>
  </si>
  <si>
    <t>Boca Program Board</t>
  </si>
  <si>
    <t>180</t>
  </si>
  <si>
    <t>181</t>
  </si>
  <si>
    <t>182</t>
  </si>
  <si>
    <t>183</t>
  </si>
  <si>
    <t>LOCSTGS00758</t>
  </si>
  <si>
    <t>S00758</t>
  </si>
  <si>
    <t>Boca Campus RecreationFacility Op</t>
  </si>
  <si>
    <t>184</t>
  </si>
  <si>
    <t>185</t>
  </si>
  <si>
    <t>186</t>
  </si>
  <si>
    <t>LOCSTGS00759</t>
  </si>
  <si>
    <t>S00759</t>
  </si>
  <si>
    <t>Boca Campus Recreation Programs</t>
  </si>
  <si>
    <t>187</t>
  </si>
  <si>
    <t>LOCSTGS00760</t>
  </si>
  <si>
    <t>S00760</t>
  </si>
  <si>
    <t>Boca Campus Recreation Administrat</t>
  </si>
  <si>
    <t>188</t>
  </si>
  <si>
    <t>189</t>
  </si>
  <si>
    <t>LOCSTGS00901</t>
  </si>
  <si>
    <t>S00901</t>
  </si>
  <si>
    <t>Boca Office Of Students With Di</t>
  </si>
  <si>
    <t>190</t>
  </si>
  <si>
    <t>191</t>
  </si>
  <si>
    <t>LOCSTGS01300</t>
  </si>
  <si>
    <t>S01300</t>
  </si>
  <si>
    <t>Student Government Advisor Office</t>
  </si>
  <si>
    <t>192</t>
  </si>
  <si>
    <t>193</t>
  </si>
  <si>
    <t>194</t>
  </si>
  <si>
    <t>195</t>
  </si>
  <si>
    <t>196</t>
  </si>
  <si>
    <t>LOCSTGS20012</t>
  </si>
  <si>
    <t>S20012</t>
  </si>
  <si>
    <t>Boca Contingency</t>
  </si>
  <si>
    <t>197</t>
  </si>
  <si>
    <t>198</t>
  </si>
  <si>
    <t>LOCSTGS50004</t>
  </si>
  <si>
    <t>S50004</t>
  </si>
  <si>
    <t>Boca Raton Student Union</t>
  </si>
  <si>
    <t>199</t>
  </si>
  <si>
    <t>LOCSTGS70200</t>
  </si>
  <si>
    <t>S70200</t>
  </si>
  <si>
    <t>Unallocated Student Activity Fees</t>
  </si>
  <si>
    <t>200</t>
  </si>
  <si>
    <t>201</t>
  </si>
  <si>
    <t>LOCSTGT00701</t>
  </si>
  <si>
    <t>T00701</t>
  </si>
  <si>
    <t>FTL Activity Center Operations</t>
  </si>
  <si>
    <t>202</t>
  </si>
  <si>
    <t>LOCSTGT01110</t>
  </si>
  <si>
    <t>T01110</t>
  </si>
  <si>
    <t>Broward Owl Production</t>
  </si>
  <si>
    <t>203</t>
  </si>
  <si>
    <t>204</t>
  </si>
  <si>
    <t>205</t>
  </si>
  <si>
    <t>LOCSTGT01111</t>
  </si>
  <si>
    <t>T01111</t>
  </si>
  <si>
    <t>Broward I.C.C.</t>
  </si>
  <si>
    <t>206</t>
  </si>
  <si>
    <t>207</t>
  </si>
  <si>
    <t>LOCSTGT01120</t>
  </si>
  <si>
    <t>T01120</t>
  </si>
  <si>
    <t>Broward Student Government Admi</t>
  </si>
  <si>
    <t>208</t>
  </si>
  <si>
    <t>209</t>
  </si>
  <si>
    <t>LOCSTGT01122</t>
  </si>
  <si>
    <t>T01122</t>
  </si>
  <si>
    <t>Broward Sg Stipends</t>
  </si>
  <si>
    <t>210</t>
  </si>
  <si>
    <t>211</t>
  </si>
  <si>
    <t>212</t>
  </si>
  <si>
    <t>LOCSTGT01124</t>
  </si>
  <si>
    <t>T01124</t>
  </si>
  <si>
    <t>Broward Graduate Council</t>
  </si>
  <si>
    <t>213</t>
  </si>
  <si>
    <t>214</t>
  </si>
  <si>
    <t>LOCSTGT01125</t>
  </si>
  <si>
    <t>T01125</t>
  </si>
  <si>
    <t>Broward Contingency</t>
  </si>
  <si>
    <t>215</t>
  </si>
  <si>
    <t>216</t>
  </si>
  <si>
    <t>LOCSTGT01128</t>
  </si>
  <si>
    <t>T01128</t>
  </si>
  <si>
    <t>Broward Executive Proj</t>
  </si>
  <si>
    <t>217</t>
  </si>
  <si>
    <t>218</t>
  </si>
  <si>
    <t>LOCSTGT01129</t>
  </si>
  <si>
    <t>T01129</t>
  </si>
  <si>
    <t>Broward FAU/BCC Child Care Center</t>
  </si>
  <si>
    <t>219</t>
  </si>
  <si>
    <t>220</t>
  </si>
  <si>
    <t>LOCSTGT01130</t>
  </si>
  <si>
    <t>T01130</t>
  </si>
  <si>
    <t>Broward Senate Proj</t>
  </si>
  <si>
    <t>221</t>
  </si>
  <si>
    <t>222</t>
  </si>
  <si>
    <t>LOCSTGT01133</t>
  </si>
  <si>
    <t>T01133</t>
  </si>
  <si>
    <t>Broward Wellness Center</t>
  </si>
  <si>
    <t>223</t>
  </si>
  <si>
    <t>224</t>
  </si>
  <si>
    <t>LOCSTGT01139</t>
  </si>
  <si>
    <t>T01139</t>
  </si>
  <si>
    <t>Broward Achievement Awards</t>
  </si>
  <si>
    <t>225</t>
  </si>
  <si>
    <t>226</t>
  </si>
  <si>
    <t>LOCSTGT01148</t>
  </si>
  <si>
    <t>T01148</t>
  </si>
  <si>
    <t>Broward Volunteer Center</t>
  </si>
  <si>
    <t>227</t>
  </si>
  <si>
    <t>228</t>
  </si>
  <si>
    <t>LOCSTGT01154</t>
  </si>
  <si>
    <t>T01154</t>
  </si>
  <si>
    <t>Broward Disability Services</t>
  </si>
  <si>
    <t>229</t>
  </si>
  <si>
    <t>230</t>
  </si>
  <si>
    <t>LOCSTGT01155</t>
  </si>
  <si>
    <t>T01155</t>
  </si>
  <si>
    <t>Broward Cultural Awareness</t>
  </si>
  <si>
    <t>231</t>
  </si>
  <si>
    <t>232</t>
  </si>
  <si>
    <t>LOCSTGT01172</t>
  </si>
  <si>
    <t>T01172</t>
  </si>
  <si>
    <t>Broward Club Accounts</t>
  </si>
  <si>
    <t>233</t>
  </si>
  <si>
    <t>234</t>
  </si>
  <si>
    <t>LOCSTGT01173</t>
  </si>
  <si>
    <t>T01173</t>
  </si>
  <si>
    <t>Broward Student Gvt Training</t>
  </si>
  <si>
    <t>235</t>
  </si>
  <si>
    <t>236</t>
  </si>
  <si>
    <t>LOCSTGT01174</t>
  </si>
  <si>
    <t>T01174</t>
  </si>
  <si>
    <t>Broward Career Services</t>
  </si>
  <si>
    <t>237</t>
  </si>
  <si>
    <t>238</t>
  </si>
  <si>
    <t>STGV01</t>
  </si>
  <si>
    <t>STGV01S00312</t>
  </si>
  <si>
    <t>S00312</t>
  </si>
  <si>
    <t>UWC Homecoming Revenue</t>
  </si>
  <si>
    <t>239</t>
  </si>
  <si>
    <t>240</t>
  </si>
  <si>
    <t>241</t>
  </si>
  <si>
    <t>STGV02</t>
  </si>
  <si>
    <t>242</t>
  </si>
  <si>
    <t>STGV03</t>
  </si>
  <si>
    <t>STGV03S00315</t>
  </si>
  <si>
    <t>S00315</t>
  </si>
  <si>
    <t>UWC Publications Revenue</t>
  </si>
  <si>
    <t>243</t>
  </si>
  <si>
    <t>244</t>
  </si>
  <si>
    <t>245</t>
  </si>
  <si>
    <t>STGV03S00354</t>
  </si>
  <si>
    <t>S00354</t>
  </si>
  <si>
    <t>000020</t>
  </si>
  <si>
    <t>University Press UBIT</t>
  </si>
  <si>
    <t>Transfers In</t>
  </si>
  <si>
    <t>246</t>
  </si>
  <si>
    <t>247</t>
  </si>
  <si>
    <t>248</t>
  </si>
  <si>
    <t>STGV04</t>
  </si>
  <si>
    <t>STGV04S00333</t>
  </si>
  <si>
    <t>S00333</t>
  </si>
  <si>
    <t>UWC Owl Tv Revenue</t>
  </si>
  <si>
    <t>249</t>
  </si>
  <si>
    <t>250</t>
  </si>
  <si>
    <t>251</t>
  </si>
  <si>
    <t>STGV05</t>
  </si>
  <si>
    <t>STGV05S00125</t>
  </si>
  <si>
    <t>S00125</t>
  </si>
  <si>
    <t>Student Government Revenue</t>
  </si>
  <si>
    <t>252</t>
  </si>
  <si>
    <t>253</t>
  </si>
  <si>
    <t>254</t>
  </si>
  <si>
    <t>STGV05S00176</t>
  </si>
  <si>
    <t>S00176</t>
  </si>
  <si>
    <t>Book Loan Replacement</t>
  </si>
  <si>
    <t>255</t>
  </si>
  <si>
    <t>256</t>
  </si>
  <si>
    <t>257</t>
  </si>
  <si>
    <t>STGV06</t>
  </si>
  <si>
    <t>STGV06S00700</t>
  </si>
  <si>
    <t>S00700</t>
  </si>
  <si>
    <t>Boca Campus Recreation Revenue</t>
  </si>
  <si>
    <t>258</t>
  </si>
  <si>
    <t>STGV07</t>
  </si>
  <si>
    <t>259</t>
  </si>
  <si>
    <t>STGV08</t>
  </si>
  <si>
    <t>STGV08S01701</t>
  </si>
  <si>
    <t>S01701</t>
  </si>
  <si>
    <t>Boca Program Board Revenue</t>
  </si>
  <si>
    <t>260</t>
  </si>
  <si>
    <t>261</t>
  </si>
  <si>
    <t>262</t>
  </si>
  <si>
    <t>STGV09</t>
  </si>
  <si>
    <t>STGV09S00122</t>
  </si>
  <si>
    <t>S00122</t>
  </si>
  <si>
    <t>Radio Station Revenue</t>
  </si>
  <si>
    <t>263</t>
  </si>
  <si>
    <t>264</t>
  </si>
  <si>
    <t>265</t>
  </si>
  <si>
    <t>266</t>
  </si>
  <si>
    <t>STGV10</t>
  </si>
  <si>
    <t>267</t>
  </si>
  <si>
    <t>STGV11</t>
  </si>
  <si>
    <t>268</t>
  </si>
  <si>
    <t>STGV12</t>
  </si>
  <si>
    <t>269</t>
  </si>
  <si>
    <t>STGV13</t>
  </si>
  <si>
    <t>270</t>
  </si>
  <si>
    <t>STGV14</t>
  </si>
  <si>
    <t>271</t>
  </si>
  <si>
    <t>STGV16</t>
  </si>
  <si>
    <t>272</t>
  </si>
  <si>
    <t>STGV17</t>
  </si>
  <si>
    <t>STGV17D00700</t>
  </si>
  <si>
    <t>D00700</t>
  </si>
  <si>
    <t>Davie Student Union</t>
  </si>
  <si>
    <t>273</t>
  </si>
  <si>
    <t>STGV18</t>
  </si>
  <si>
    <t>STGV18J00700</t>
  </si>
  <si>
    <t>J00700</t>
  </si>
  <si>
    <t>Jupiter Burrow Student Union</t>
  </si>
  <si>
    <t>274</t>
  </si>
  <si>
    <t>STGV19</t>
  </si>
  <si>
    <t>275</t>
  </si>
  <si>
    <t>STGV20</t>
  </si>
  <si>
    <t>276</t>
  </si>
  <si>
    <t>STGV21</t>
  </si>
  <si>
    <t>STGV21S00783</t>
  </si>
  <si>
    <t>S00783</t>
  </si>
  <si>
    <t>Boca Raton Activity Center</t>
  </si>
  <si>
    <t>277</t>
  </si>
  <si>
    <t>278</t>
  </si>
  <si>
    <t>279</t>
  </si>
  <si>
    <t>STGV22</t>
  </si>
  <si>
    <t>STGV22D00701</t>
  </si>
  <si>
    <t>D00701</t>
  </si>
  <si>
    <t>Broward Davie Campus Recreation</t>
  </si>
  <si>
    <t>280</t>
  </si>
  <si>
    <t>STGV23</t>
  </si>
  <si>
    <t>281</t>
  </si>
  <si>
    <t>STGV24</t>
  </si>
  <si>
    <t>STGV24S70201</t>
  </si>
  <si>
    <t>S70201</t>
  </si>
  <si>
    <t>Activity &amp; Service Fee Reserve</t>
  </si>
  <si>
    <t>282</t>
  </si>
  <si>
    <t>283</t>
  </si>
  <si>
    <t>284</t>
  </si>
  <si>
    <t>STGV25</t>
  </si>
  <si>
    <t>285</t>
  </si>
  <si>
    <t>STGV26</t>
  </si>
  <si>
    <t>286</t>
  </si>
  <si>
    <t>STGV27</t>
  </si>
  <si>
    <t>287</t>
  </si>
  <si>
    <t>STGV28</t>
  </si>
  <si>
    <t>288</t>
  </si>
  <si>
    <t>STGV29</t>
  </si>
  <si>
    <t>STGV29S00789</t>
  </si>
  <si>
    <t>S00789</t>
  </si>
  <si>
    <t>Boca Rec Fit Equip Replace</t>
  </si>
  <si>
    <t>289</t>
  </si>
  <si>
    <t>290</t>
  </si>
  <si>
    <t>291</t>
  </si>
  <si>
    <t>STGV30</t>
  </si>
  <si>
    <t>292</t>
  </si>
  <si>
    <t>STUGOV</t>
  </si>
  <si>
    <t>TOTAL</t>
  </si>
  <si>
    <t>Submited by: imates</t>
  </si>
  <si>
    <t>Fex: wfbmix08_Show_me_All_the_Data_-_Report_of_Budget_(Banner)_______ from Domain: Dashboard Controller</t>
  </si>
  <si>
    <t xml:space="preserve">Day/Date/Time: Monday, October 14 2013 08.34.40 </t>
  </si>
  <si>
    <t>Index/Account</t>
  </si>
  <si>
    <t>EXPENSES</t>
  </si>
  <si>
    <t>SALARIES &amp; BENEFITS</t>
  </si>
  <si>
    <t>Benefit Rates</t>
  </si>
  <si>
    <t>University-Wide</t>
  </si>
  <si>
    <t>Boca Raton</t>
  </si>
  <si>
    <t>Broward</t>
  </si>
  <si>
    <t>Jupiter</t>
  </si>
  <si>
    <t>Org Title</t>
  </si>
  <si>
    <t xml:space="preserve">Total AMP </t>
  </si>
  <si>
    <t>Index #</t>
  </si>
  <si>
    <t>Account Name</t>
  </si>
  <si>
    <t>OPS-Affordable Care</t>
  </si>
  <si>
    <t>Subtotal</t>
  </si>
  <si>
    <t>Overhead</t>
  </si>
  <si>
    <t>Student Involvement &amp; Leadership</t>
  </si>
  <si>
    <t>Jupiter Program Board</t>
  </si>
  <si>
    <t>Jupiter Campus Recreation</t>
  </si>
  <si>
    <t>GPSA Executive Board</t>
  </si>
  <si>
    <t>Owl Radio Station</t>
  </si>
  <si>
    <t>Travel Conference</t>
  </si>
  <si>
    <t xml:space="preserve">SG Lobby </t>
  </si>
  <si>
    <t>SG Banquet</t>
  </si>
  <si>
    <t>SG President Executive Projects</t>
  </si>
  <si>
    <t>SG Vice President Projects</t>
  </si>
  <si>
    <t>CCES Alternative Spring Break</t>
  </si>
  <si>
    <t xml:space="preserve">International Peer Mentor Program </t>
  </si>
  <si>
    <t>Traditions Programs</t>
  </si>
  <si>
    <t>SG Admin. &amp; Operations</t>
  </si>
  <si>
    <t>S.A.V.I.</t>
  </si>
  <si>
    <t xml:space="preserve">Leadership Development Program </t>
  </si>
  <si>
    <t>Owl TV Station</t>
  </si>
  <si>
    <t>SG Senate</t>
  </si>
  <si>
    <t>SG Acct. &amp; Budget Office</t>
  </si>
  <si>
    <t>Student Veteran's Center</t>
  </si>
  <si>
    <t>Disability Week</t>
  </si>
  <si>
    <t>GPSA Clubs</t>
  </si>
  <si>
    <t>SG Senate Contingency</t>
  </si>
  <si>
    <t>Boca Raton Program Board</t>
  </si>
  <si>
    <t>Boca Raton Campus Rec. Facilities</t>
  </si>
  <si>
    <t>Boca Raton Campus Rec. Programs</t>
  </si>
  <si>
    <t>B.R. Campus Recreation Administration</t>
  </si>
  <si>
    <t>Broward Owl Productions</t>
  </si>
  <si>
    <t>Administration</t>
  </si>
  <si>
    <t>Stipends</t>
  </si>
  <si>
    <t>House Projects</t>
  </si>
  <si>
    <t>Governor Projects</t>
  </si>
  <si>
    <t>BSU &amp; Multicultural Programs</t>
  </si>
  <si>
    <t>Peer Education Team (PET)</t>
  </si>
  <si>
    <t>Night Owls</t>
  </si>
  <si>
    <t>Book Loan Program</t>
  </si>
  <si>
    <t>COSO Club Allocation</t>
  </si>
  <si>
    <t>International Student Festival  of Nations</t>
  </si>
  <si>
    <t>Sport Club Council-Travel</t>
  </si>
  <si>
    <t>Office for Students with Disabilities</t>
  </si>
  <si>
    <t>House Contingency</t>
  </si>
  <si>
    <t>Governor's Contingency</t>
  </si>
  <si>
    <t>Broward Computing Services</t>
  </si>
  <si>
    <t>Student Government Administration</t>
  </si>
  <si>
    <t>SG Stipends</t>
  </si>
  <si>
    <t>Broward House Contingency</t>
  </si>
  <si>
    <t>Executive Projects</t>
  </si>
  <si>
    <t>Childcare Center</t>
  </si>
  <si>
    <t xml:space="preserve">House of Representatives </t>
  </si>
  <si>
    <t>Volunteer Services Center</t>
  </si>
  <si>
    <t>Disabilities Services</t>
  </si>
  <si>
    <t>Multicultural Affairs</t>
  </si>
  <si>
    <t>COSO Club Allocations</t>
  </si>
  <si>
    <t>BSG Training</t>
  </si>
  <si>
    <t>Career Development</t>
  </si>
  <si>
    <t>SG Administration</t>
  </si>
  <si>
    <t>SG Governor Projects</t>
  </si>
  <si>
    <t>House of Representatives</t>
  </si>
  <si>
    <t>Student Affairs</t>
  </si>
  <si>
    <t>COSO Clubs Allocation</t>
  </si>
  <si>
    <t>S. A. V. I.</t>
  </si>
  <si>
    <t>MSG Marketing</t>
  </si>
  <si>
    <t>Position Title</t>
  </si>
  <si>
    <t>Fund</t>
  </si>
  <si>
    <t>Estimated Beginning Balance</t>
  </si>
  <si>
    <t>Homecoming Revenue</t>
  </si>
  <si>
    <t xml:space="preserve">University Press </t>
  </si>
  <si>
    <t>Owl TV Revenue</t>
  </si>
  <si>
    <t>S70202</t>
  </si>
  <si>
    <t>STGV31</t>
  </si>
  <si>
    <t>Alternative Breaks Revenue</t>
  </si>
  <si>
    <t>Program Board Revenue</t>
  </si>
  <si>
    <t>Owl Radio Revenue</t>
  </si>
  <si>
    <t>Estimated Ending Balance</t>
  </si>
  <si>
    <t>Account Name:</t>
  </si>
  <si>
    <t>Fund:</t>
  </si>
  <si>
    <t>J00701</t>
  </si>
  <si>
    <t>Jupiter Student Union</t>
  </si>
  <si>
    <t>Boca Raton Campus Recreation</t>
  </si>
  <si>
    <t>Activity &amp; Services Fee</t>
  </si>
  <si>
    <t>Boca Rec Equipment Replacement</t>
  </si>
  <si>
    <t>Please provided detailed supplemental schedules in support of the expenses</t>
  </si>
  <si>
    <t>2.8%  OVERHEAD</t>
  </si>
  <si>
    <t>Programs and Services</t>
  </si>
  <si>
    <t>Support Services</t>
  </si>
  <si>
    <t>Travel</t>
  </si>
  <si>
    <t>SmartTag:</t>
  </si>
  <si>
    <t>Position Number</t>
  </si>
  <si>
    <t>Subtotal of OPS Wages</t>
  </si>
  <si>
    <t>Total OPS Costs</t>
  </si>
  <si>
    <t>TOTAL OPS - Graduate Assistants</t>
  </si>
  <si>
    <t>Grad Assistants</t>
  </si>
  <si>
    <t>TOTAL EXPENSE</t>
  </si>
  <si>
    <t>Filled/ Unfilled*</t>
  </si>
  <si>
    <r>
      <t xml:space="preserve">*If a position is unfilled, leave Position Title </t>
    </r>
    <r>
      <rPr>
        <b/>
        <u/>
        <sz val="11"/>
        <rFont val="Calibri"/>
        <family val="2"/>
      </rPr>
      <t>blank</t>
    </r>
    <r>
      <rPr>
        <sz val="11"/>
        <rFont val="Calibri"/>
        <family val="2"/>
      </rPr>
      <t>.</t>
    </r>
  </si>
  <si>
    <t>Student Government Operating</t>
  </si>
  <si>
    <t>TOTAL TRANSFERS OUT</t>
  </si>
  <si>
    <t>FAU Student</t>
  </si>
  <si>
    <t xml:space="preserve">Justification: </t>
  </si>
  <si>
    <t>Other Personnel Services (OPS)</t>
  </si>
  <si>
    <t>Other Personnel Services (OPS) Graduate Assistant</t>
  </si>
  <si>
    <t xml:space="preserve">       </t>
  </si>
  <si>
    <t>Transfers out</t>
  </si>
  <si>
    <t>Salaries and Benefits</t>
  </si>
  <si>
    <t>Amount Requested</t>
  </si>
  <si>
    <t>Justification:</t>
  </si>
  <si>
    <t>Food Services:</t>
  </si>
  <si>
    <t>Programs and Services:</t>
  </si>
  <si>
    <t>Travel:</t>
  </si>
  <si>
    <t>Support Services:</t>
  </si>
  <si>
    <t>Justification</t>
  </si>
  <si>
    <t xml:space="preserve">Name &amp; Title: </t>
  </si>
  <si>
    <t>Please use a separate Budget Request Form for each SmartTag</t>
  </si>
  <si>
    <t>Transfers Out to SmartTag(s):</t>
  </si>
  <si>
    <t xml:space="preserve">            A&amp;S SUPPLEMENTAL BUDGET REQUEST DOCUMENTATION</t>
  </si>
  <si>
    <t>(Individually list each spend category requested.  Show the unit cost of each item, number needed, and total amount. Provide justification for each item and relate it to specific project objectives. If appropriate, certain items may be shown by an estimated amount per year times the number of direct staff in the budget category.)</t>
  </si>
  <si>
    <t>TAG001496</t>
  </si>
  <si>
    <t>SmartTag</t>
  </si>
  <si>
    <r>
      <t>S&amp;B</t>
    </r>
    <r>
      <rPr>
        <b/>
        <vertAlign val="superscript"/>
        <sz val="12"/>
        <rFont val="Garamond"/>
        <family val="1"/>
      </rPr>
      <t>1</t>
    </r>
  </si>
  <si>
    <t>OPS</t>
  </si>
  <si>
    <t>OPS Graduate Assistant</t>
  </si>
  <si>
    <t>Expense</t>
  </si>
  <si>
    <t>TAG000493</t>
  </si>
  <si>
    <t>Jupiter Burrow Activity Center</t>
  </si>
  <si>
    <t>TAG001294</t>
  </si>
  <si>
    <t>TAG001295</t>
  </si>
  <si>
    <t>TAG001296</t>
  </si>
  <si>
    <t>Broward Program Board</t>
  </si>
  <si>
    <t>TAG001297</t>
  </si>
  <si>
    <t>Student Involvement and Leadership - Davie</t>
  </si>
  <si>
    <t>TAG001309</t>
  </si>
  <si>
    <t>Davie Student Union Operation</t>
  </si>
  <si>
    <t>TAG001311</t>
  </si>
  <si>
    <t>TAG001313</t>
  </si>
  <si>
    <t>Boca Campus Recreation</t>
  </si>
  <si>
    <t>TAG001315</t>
  </si>
  <si>
    <t>TAG001488</t>
  </si>
  <si>
    <t>SG Conference Travel</t>
  </si>
  <si>
    <t>TAG001489</t>
  </si>
  <si>
    <t>TAG001492</t>
  </si>
  <si>
    <t>TAG001493</t>
  </si>
  <si>
    <t>TAG001494</t>
  </si>
  <si>
    <t>Graduate &amp; Professional Student Orgs (GPSO)</t>
  </si>
  <si>
    <t>TAG001495</t>
  </si>
  <si>
    <t>Graduate &amp; Professional Student Assoc. (GPSA)</t>
  </si>
  <si>
    <t>TAG001498</t>
  </si>
  <si>
    <t>TAG001499</t>
  </si>
  <si>
    <t>SG Lobby</t>
  </si>
  <si>
    <t>TAG001500</t>
  </si>
  <si>
    <t>TAG001501</t>
  </si>
  <si>
    <t>Disability Week (Student Accessibility Week)</t>
  </si>
  <si>
    <t>TAG001502</t>
  </si>
  <si>
    <t>TAG001503</t>
  </si>
  <si>
    <t>TAG001504</t>
  </si>
  <si>
    <t>TAG001505</t>
  </si>
  <si>
    <t>A&amp;S Accounting &amp; Budget Office</t>
  </si>
  <si>
    <t>TAG001506</t>
  </si>
  <si>
    <t>TAG001507</t>
  </si>
  <si>
    <t>TAG001508</t>
  </si>
  <si>
    <t>TAG001509</t>
  </si>
  <si>
    <t>SG Advisor Office</t>
  </si>
  <si>
    <t>TAG001510</t>
  </si>
  <si>
    <t>SG Operations</t>
  </si>
  <si>
    <t>TAG001511</t>
  </si>
  <si>
    <t>TAG001513</t>
  </si>
  <si>
    <t>Traditions Projects</t>
  </si>
  <si>
    <t>TAG001514</t>
  </si>
  <si>
    <t>TAG001515</t>
  </si>
  <si>
    <t>TAG001516</t>
  </si>
  <si>
    <t>TAG001517</t>
  </si>
  <si>
    <t>SG VP Executive Projects</t>
  </si>
  <si>
    <t>TAG001518</t>
  </si>
  <si>
    <t>TAG003502</t>
  </si>
  <si>
    <t xml:space="preserve">Student Involvement </t>
  </si>
  <si>
    <t>TAG003543</t>
  </si>
  <si>
    <t>TAG004958</t>
  </si>
  <si>
    <t>University Mascot</t>
  </si>
  <si>
    <t>TAG001317</t>
  </si>
  <si>
    <t>Sport Club Council</t>
  </si>
  <si>
    <t>TAG001320</t>
  </si>
  <si>
    <t>SG Boca Raton House Projects</t>
  </si>
  <si>
    <t>TAG001324</t>
  </si>
  <si>
    <t>SG COSO Admin - Boca</t>
  </si>
  <si>
    <t>TAG001330</t>
  </si>
  <si>
    <t>SG Stipends Boca</t>
  </si>
  <si>
    <t>TAG001331</t>
  </si>
  <si>
    <t xml:space="preserve">SG Student Accessibility Services </t>
  </si>
  <si>
    <t>TAG001332</t>
  </si>
  <si>
    <t>SG Night Owls</t>
  </si>
  <si>
    <t>TAG001334</t>
  </si>
  <si>
    <t>TAG001336</t>
  </si>
  <si>
    <t>SG COSO - Boca</t>
  </si>
  <si>
    <t>TAG001339</t>
  </si>
  <si>
    <t>SG Contingency Boca</t>
  </si>
  <si>
    <t>TAG001341</t>
  </si>
  <si>
    <t>SG Aids/Peer Education (PET)</t>
  </si>
  <si>
    <t>TAG001342</t>
  </si>
  <si>
    <t>Black Student Union (Multicultural Programming)</t>
  </si>
  <si>
    <t>TAG001345</t>
  </si>
  <si>
    <t>SG Administration Boca</t>
  </si>
  <si>
    <t>TAG001490</t>
  </si>
  <si>
    <t>S.A.V.I. Boca</t>
  </si>
  <si>
    <t>TAG001298</t>
  </si>
  <si>
    <t>SG Disability Services - Broward</t>
  </si>
  <si>
    <t>TAG001299</t>
  </si>
  <si>
    <t>SG Volunteer Center (S.A.V.I. Broward)</t>
  </si>
  <si>
    <t>TAG001300</t>
  </si>
  <si>
    <t>SG Achievement Awards Broward</t>
  </si>
  <si>
    <t>TAG001301</t>
  </si>
  <si>
    <t>SG Broward House Projects</t>
  </si>
  <si>
    <t>TAG001307</t>
  </si>
  <si>
    <t>SG Cultural Awareness Broward</t>
  </si>
  <si>
    <t>TAG001308</t>
  </si>
  <si>
    <t>Broward Campus Student Services</t>
  </si>
  <si>
    <t>TAG001321</t>
  </si>
  <si>
    <t>SG Executive Projects Broward</t>
  </si>
  <si>
    <t>TAG001327</t>
  </si>
  <si>
    <t>SG COSO - Broward</t>
  </si>
  <si>
    <t>TAG001329</t>
  </si>
  <si>
    <t>SG Stipends Broward</t>
  </si>
  <si>
    <t>TAG001333</t>
  </si>
  <si>
    <t>SG COSO Admin - Broward</t>
  </si>
  <si>
    <t>TAG001337</t>
  </si>
  <si>
    <t>SG Contingency Broward</t>
  </si>
  <si>
    <t>TAG001343</t>
  </si>
  <si>
    <t>SG Administration Broward</t>
  </si>
  <si>
    <t>TAG001310</t>
  </si>
  <si>
    <t>S.A.V.I. Jupiter</t>
  </si>
  <si>
    <t>TAG001316</t>
  </si>
  <si>
    <t>SG Student Affairs Jupiter</t>
  </si>
  <si>
    <t>TAG001319</t>
  </si>
  <si>
    <t>SG Jupiter House Projects</t>
  </si>
  <si>
    <t>TAG001322</t>
  </si>
  <si>
    <t>SG Executive Projects Jupiter</t>
  </si>
  <si>
    <t>TAG001323</t>
  </si>
  <si>
    <t>Diversity Student Services Jupiter</t>
  </si>
  <si>
    <t>TAG001325</t>
  </si>
  <si>
    <t>Campus SG Marketing Jupiter</t>
  </si>
  <si>
    <t>TAG001326</t>
  </si>
  <si>
    <t>SG COSO Admin - Jupiter</t>
  </si>
  <si>
    <t>TAG001328</t>
  </si>
  <si>
    <t>SG COSO - Jupiter</t>
  </si>
  <si>
    <t>TAG001344</t>
  </si>
  <si>
    <t>SG Administration Jupiter</t>
  </si>
  <si>
    <t>2019-2020
BUDGET REQUEST</t>
  </si>
  <si>
    <t>2019-2020 BUDGET REQUEST</t>
  </si>
  <si>
    <t>Select SmarTag From Dropdown</t>
  </si>
  <si>
    <t>This will auto populate</t>
  </si>
  <si>
    <t>Select One</t>
  </si>
  <si>
    <t>TAG006850</t>
  </si>
  <si>
    <t>Student Government Ride Share</t>
  </si>
  <si>
    <t>TAG001285</t>
  </si>
  <si>
    <t>TAG001286</t>
  </si>
  <si>
    <t>UWC Owl TV Revenue</t>
  </si>
  <si>
    <t>TAG001287</t>
  </si>
  <si>
    <t>TAG001288</t>
  </si>
  <si>
    <t>UP Publication Revenue UBIT</t>
  </si>
  <si>
    <t>TAG001289</t>
  </si>
  <si>
    <t>SG Program Board Revenue</t>
  </si>
  <si>
    <t>TAG001290</t>
  </si>
  <si>
    <t>SG Homecoming Revenue</t>
  </si>
  <si>
    <t>TAG001291</t>
  </si>
  <si>
    <t>TAG001292</t>
  </si>
  <si>
    <t>LGBTQ (SG Book Loan) Revenue</t>
  </si>
  <si>
    <t>TAG001927</t>
  </si>
  <si>
    <t>SG Alternative Breaks Revenue</t>
  </si>
  <si>
    <t>TAG005101</t>
  </si>
  <si>
    <t>SG University Mascot Revenue</t>
  </si>
  <si>
    <t>TAG001230</t>
  </si>
  <si>
    <t>Jupiter Burrow Student Union (Reserve)</t>
  </si>
  <si>
    <t>TAG001231</t>
  </si>
  <si>
    <t>Boca Rec Fit Equip Replace (Reserve)</t>
  </si>
  <si>
    <t>TAG001284</t>
  </si>
  <si>
    <t>VPSA A&amp;S Reserve</t>
  </si>
  <si>
    <t>TAG001686</t>
  </si>
  <si>
    <t>Davie/Broward Campus Rec (Reserve)</t>
  </si>
  <si>
    <t>TAG001687</t>
  </si>
  <si>
    <t>Davie Student Union (Reserve)</t>
  </si>
  <si>
    <t>TAG001924</t>
  </si>
  <si>
    <t>Campus Recreation - Jupiter (Reserve)</t>
  </si>
  <si>
    <t>FAU Master Account Set: Budget Pool - OPS</t>
  </si>
  <si>
    <t>Student Government *1</t>
  </si>
  <si>
    <t>(Blank)</t>
  </si>
  <si>
    <t>TAG005800 Davie University Center</t>
  </si>
  <si>
    <t>FAU Master Account Set: Budget Pool - INTRA-Fund Transfers Out</t>
  </si>
  <si>
    <t>FAU Master Account Set: Budget Pool - Expense</t>
  </si>
  <si>
    <t>TAG004958 Student Government - University Mascot</t>
  </si>
  <si>
    <t>FAU Master Account Set: Budget Pool - INTER-Fund Transfers Out</t>
  </si>
  <si>
    <t>TAG003543 Boca Raton Student Union</t>
  </si>
  <si>
    <t>FAU Master Account Set: Budget Pool - Salaries &amp; Benefits (AMP, SP, Faculty)</t>
  </si>
  <si>
    <t>TAG003502 Student Government - Student Involvement</t>
  </si>
  <si>
    <t>TAG001518 Weeks of Welcome</t>
  </si>
  <si>
    <t>TAG001517 Student Government - Vice President's Executive Project</t>
  </si>
  <si>
    <t>TAG001516 Military and Veterans Student Success Center</t>
  </si>
  <si>
    <t>TAG001515 University Wide Stipends</t>
  </si>
  <si>
    <t>TAG001514 University Press Newspaper</t>
  </si>
  <si>
    <t>TAG001513 Traditions Projects-Diver. Way</t>
  </si>
  <si>
    <t>TAG001512 Student Leadership Conference</t>
  </si>
  <si>
    <t>TAG001511 Student Government - Senate</t>
  </si>
  <si>
    <t>TAG001510 Student Government - Operations</t>
  </si>
  <si>
    <t>TAG001509 Student Government - Advisor Office</t>
  </si>
  <si>
    <t>TAG001508 Student Government - Television Station</t>
  </si>
  <si>
    <t>TAG001507 Student Government - Judicial Branch</t>
  </si>
  <si>
    <t>TAG001506 Student Government - Elections</t>
  </si>
  <si>
    <t>TAG001505 Student Government - Accounting &amp; Budget Office</t>
  </si>
  <si>
    <t>TAG001504 Senate Contingency</t>
  </si>
  <si>
    <t>TAG001503 Radio Station</t>
  </si>
  <si>
    <t>TAG001502 President Executive Projects</t>
  </si>
  <si>
    <t>TAG001501 Student Accessibility Week</t>
  </si>
  <si>
    <t>TAG001500 Office of Greek Life</t>
  </si>
  <si>
    <t>TAG001499 Student Government - Lobby</t>
  </si>
  <si>
    <t>TAG001498 LGBTQA Resource Center</t>
  </si>
  <si>
    <t>TAG001496 Homecoming</t>
  </si>
  <si>
    <t>TAG001495 Graduate Student Association</t>
  </si>
  <si>
    <t>TAG001494 Graduate and Professional Clubs</t>
  </si>
  <si>
    <t>TAG001493 Diversity Award Training</t>
  </si>
  <si>
    <t>TAG001492 Director of Student Media</t>
  </si>
  <si>
    <t>TAG001490 Student Government - S.A.V.I</t>
  </si>
  <si>
    <t>TAG001489 Student Government - Program Board</t>
  </si>
  <si>
    <t>TAG001488 Student Government - Conference Travel</t>
  </si>
  <si>
    <t>TAG001347 Unallocated Student Activity Fees</t>
  </si>
  <si>
    <t>TAG001345 Student Government - Administration</t>
  </si>
  <si>
    <t>TAG001344 Student Government - Administration - Jupiter</t>
  </si>
  <si>
    <t>TAG001343 Student Government - Administration - Broward</t>
  </si>
  <si>
    <t>TAG001342 Black Student Union</t>
  </si>
  <si>
    <t>TAG001341 Student Government - Aids/Peer Education</t>
  </si>
  <si>
    <t>TAG001339 Student Government - Contingency</t>
  </si>
  <si>
    <t>TAG001337 Student Government - House Contingency Broward</t>
  </si>
  <si>
    <t>TAG001336 Student Government - COSO</t>
  </si>
  <si>
    <t>TAG001334 Student Government - Governor - Projects</t>
  </si>
  <si>
    <t>TAG001333 Student Government - ICC Revenue - Broward</t>
  </si>
  <si>
    <t>TAG001332 Student Government - Night Owls</t>
  </si>
  <si>
    <t>TAG001331 Student Government - Student Accessibility Services</t>
  </si>
  <si>
    <t>TAG001330 Student Government - Stipends</t>
  </si>
  <si>
    <t>TAG001329 Student Government - Stipends - Broward</t>
  </si>
  <si>
    <t>TAG001328 Campus Club Accounts - Jupiter</t>
  </si>
  <si>
    <t>TAG001327 Campus Club Accounts - Broward</t>
  </si>
  <si>
    <t>TAG001326 Campus Inter-Club Council - Jupiter</t>
  </si>
  <si>
    <t>TAG001325 Campus Student Government Marketing - Jupiter</t>
  </si>
  <si>
    <t>TAG001324 COSO Administration</t>
  </si>
  <si>
    <t>TAG001323 Diversity Student Services - Jupiter</t>
  </si>
  <si>
    <t>TAG001322 Student Government - Governor Executive Projects Jupiter</t>
  </si>
  <si>
    <t>TAG001321 Student Government - Governor Executive Projects Broward</t>
  </si>
  <si>
    <t>TAG001320 Student Government - House Projects</t>
  </si>
  <si>
    <t>TAG001319 Student Government - House Projects - Jupiter</t>
  </si>
  <si>
    <t>TAG001317 Sport Club Council</t>
  </si>
  <si>
    <t>TAG001316 Student Government - Student Affairs - Jupiter</t>
  </si>
  <si>
    <t>TAG001315 Student Government - Banquet</t>
  </si>
  <si>
    <t>TAG001313 Student Government - Campus Recreation Facility Ops</t>
  </si>
  <si>
    <t>TAG001311 Student Government - Program Board - Jupiter</t>
  </si>
  <si>
    <t>TAG001310 Student Government - S.A.V.I - Jupiter</t>
  </si>
  <si>
    <t>TAG001309 Student Government - Operations - Davie</t>
  </si>
  <si>
    <t>TAG001308 Broward Campus - Student Services</t>
  </si>
  <si>
    <t>TAG001307 Student Government - Cultural Awareness - Broward</t>
  </si>
  <si>
    <t>TAG001301 Student Government - Broward House Projects</t>
  </si>
  <si>
    <t>TAG001300 Student Government - Achievement Awards - Broward</t>
  </si>
  <si>
    <t>TAG001299 Student Government - Volunteer Center - Broward</t>
  </si>
  <si>
    <t>TAG001298 Student Government - Student Accessibility Services Broward</t>
  </si>
  <si>
    <t>TAG001297 Student Government - Involvement and Leadership - Davie</t>
  </si>
  <si>
    <t>TAG001296 Student Government - Owl Production - Broward</t>
  </si>
  <si>
    <t>TAG001295 Student Government - Wellness Center - Broward</t>
  </si>
  <si>
    <t>TAG001294 Student Government - Student Life and Recreation - Jupiter</t>
  </si>
  <si>
    <t>TAG000493 Jupiter - Burrow Activity Center</t>
  </si>
  <si>
    <t>Percentage Remaining</t>
  </si>
  <si>
    <t>Available Balance</t>
  </si>
  <si>
    <t>Total Actual/Reserved</t>
  </si>
  <si>
    <t>Commitment</t>
  </si>
  <si>
    <t>Obligation</t>
  </si>
  <si>
    <t>Actual Expenses/Transfer Out</t>
  </si>
  <si>
    <t>Adjusted Budget Expenses</t>
  </si>
  <si>
    <t>Amendments Expenses/Transfer Out</t>
  </si>
  <si>
    <t>Original Budget Expenses/Transfer Out</t>
  </si>
  <si>
    <t>Ledger Account Summary</t>
  </si>
  <si>
    <t>Fund Type</t>
  </si>
  <si>
    <t>Project</t>
  </si>
  <si>
    <t>Available</t>
  </si>
  <si>
    <t>Budget Amendment Status</t>
  </si>
  <si>
    <t>Include Payroll Details
Include Reserved Journals
Report by Accounting Date using Plan Structure</t>
  </si>
  <si>
    <t>Select Options</t>
  </si>
  <si>
    <t>FAU Operating Budget</t>
  </si>
  <si>
    <t>Budget Structure</t>
  </si>
  <si>
    <t>FY2019 - Jun</t>
  </si>
  <si>
    <t>Period</t>
  </si>
  <si>
    <t>Cost Center Hierarchy: Student Government *3
Cost Center Hierarchy: Student Government Operating *4</t>
  </si>
  <si>
    <t>Select Cost Center or Cost Center Hierarchy</t>
  </si>
  <si>
    <t>Florida Atlantic University</t>
  </si>
  <si>
    <t>Company</t>
  </si>
  <si>
    <t>FAU Budget to Actual Expenses By SmartTag &amp; Fund Type</t>
  </si>
  <si>
    <t>SmartTag and Name</t>
  </si>
  <si>
    <t>TAG001347</t>
  </si>
  <si>
    <t>TAG001512</t>
  </si>
  <si>
    <t>TAG005800</t>
  </si>
  <si>
    <t>Ceteogry</t>
  </si>
  <si>
    <t>2020-2021
BUDGET REQUEST</t>
  </si>
  <si>
    <t>% Increase over 
2019-2020
Approved Budget</t>
  </si>
  <si>
    <t>Row Labels</t>
  </si>
  <si>
    <t>Grand Total</t>
  </si>
  <si>
    <t>Column Labels</t>
  </si>
  <si>
    <t>Sum of Actual Expenses/Transfer Out</t>
  </si>
  <si>
    <t>2018-2019
BUDGET REQUEST</t>
  </si>
  <si>
    <t>2017-2018
BUDGET REQUEST</t>
  </si>
  <si>
    <t>Cost Center Hierarchy: Student Government Operating *4</t>
  </si>
  <si>
    <t>FY2018 - Jun</t>
  </si>
  <si>
    <t>Category</t>
  </si>
  <si>
    <t>TAG001340 Student Government - Book Loan</t>
  </si>
  <si>
    <t>TAG001340</t>
  </si>
  <si>
    <t>TAG001491 CCE Alternative Spring Break</t>
  </si>
  <si>
    <t>TAG001491</t>
  </si>
  <si>
    <t>Auxiliary Enterprises *1</t>
  </si>
  <si>
    <t>Values</t>
  </si>
  <si>
    <t>Total Sum of Actual Expenses/Transfer Out</t>
  </si>
  <si>
    <t>Total Sum of Original Budget Expenses/Transfer Out</t>
  </si>
  <si>
    <t>Sum of Original Budget Expenses/Transfer Out</t>
  </si>
  <si>
    <t>As of 07/23/2019 11:46 AM</t>
  </si>
  <si>
    <t>TAG001338 Student Government - Contingency - Davie</t>
  </si>
  <si>
    <t>TAG001318 Interfaith Programming</t>
  </si>
  <si>
    <t>TAG001303 Student Government - Graduate Council - Broward</t>
  </si>
  <si>
    <t>FY2017 - Jun</t>
  </si>
  <si>
    <t>SmartTag Name</t>
  </si>
  <si>
    <t>TAG001303</t>
  </si>
  <si>
    <t>TAG001318</t>
  </si>
  <si>
    <t>TAG001338</t>
  </si>
  <si>
    <t>Possible Merit/State  Benefit Increase @3 %</t>
  </si>
  <si>
    <t>Possible Merit/State Salary Increase @3 %</t>
  </si>
  <si>
    <t xml:space="preserve"> Annual Salary Rate</t>
  </si>
  <si>
    <t>Annual Benefits</t>
  </si>
  <si>
    <t>Total Possible Merit/State</t>
  </si>
  <si>
    <t>Total Salaries and Benefits w/Possible Merit/State</t>
  </si>
  <si>
    <t>Total Salaries and Benefits</t>
  </si>
  <si>
    <t xml:space="preserve">2020-2021 </t>
  </si>
  <si>
    <t>2020-2021</t>
  </si>
  <si>
    <t xml:space="preserve">FTE:  % of Salary paid from this account
</t>
  </si>
  <si>
    <t>FTE:  % of Salary paid from this account</t>
  </si>
  <si>
    <t>Annual Salary Rate paid by this account</t>
  </si>
  <si>
    <t>Requested Budget</t>
  </si>
  <si>
    <t xml:space="preserve"> Requested Budget</t>
  </si>
  <si>
    <t>2020-2021
Requested Budget</t>
  </si>
  <si>
    <t>FOR THE FISCAL YEAR ENDING June 30, 2021</t>
  </si>
  <si>
    <t>Campus</t>
  </si>
  <si>
    <t>University Wide</t>
  </si>
  <si>
    <t xml:space="preserve">To Student Budget Appropriations Committee: </t>
  </si>
  <si>
    <t>S&amp;B</t>
  </si>
  <si>
    <t>Budget Area</t>
  </si>
  <si>
    <t>S&amp;B1</t>
  </si>
  <si>
    <t>ACTIVITY AND SERVICE FEE BUDGET REQUEST FORM - FACILITIES</t>
  </si>
  <si>
    <t>3 YR AVERAGE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</si>
</sst>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quot;$&quot;#,##0"/>
    <numFmt numFmtId="168" formatCode="_(* #,##0.00_);_(* \(#,##0.00\);_(* &quot;-&quot;_);_(@_)"/>
    <numFmt numFmtId="169" formatCode="#,##0.00%;\(#,##0.00%\)"/>
    <numFmt numFmtId="170" formatCode="#,##0.00;\(#,##0.00\)"/>
    <numFmt numFmtId="171" formatCode="#,##0.00####;\(#,##0.00####\)"/>
    <numFmt numFmtId="172" formatCode="_(&quot;$&quot;* #,##0_);_(&quot;$&quot;* \(#,##0\);_(&quot;$&quot;* &quot;-&quot;??_);_(@_)"/>
  </numFmts>
  <fonts count="59">
    <font>
      <sz val="10"/>
      <name val="Arial"/>
    </font>
    <font>
      <sz val="10"/>
      <name val="Arial"/>
      <family val="2"/>
    </font>
    <font>
      <b/>
      <sz val="12"/>
      <name val="Arial"/>
      <family val="2"/>
    </font>
    <font>
      <sz val="12"/>
      <name val="Arial"/>
      <family val="2"/>
    </font>
    <font>
      <b/>
      <u/>
      <sz val="12"/>
      <name val="Arial"/>
      <family val="2"/>
    </font>
    <font>
      <b/>
      <sz val="14"/>
      <name val="Arial"/>
      <family val="2"/>
    </font>
    <font>
      <b/>
      <sz val="12"/>
      <color indexed="10"/>
      <name val="Arial"/>
      <family val="2"/>
    </font>
    <font>
      <sz val="8"/>
      <name val="Arial"/>
      <family val="2"/>
    </font>
    <font>
      <sz val="10"/>
      <name val="Arial"/>
      <family val="2"/>
    </font>
    <font>
      <b/>
      <sz val="12"/>
      <name val="Times New Roman"/>
      <family val="1"/>
    </font>
    <font>
      <b/>
      <sz val="10"/>
      <name val="Arial"/>
      <family val="2"/>
    </font>
    <font>
      <sz val="11"/>
      <name val="Calibri"/>
      <family val="2"/>
    </font>
    <font>
      <sz val="11"/>
      <color indexed="9"/>
      <name val="Calibri"/>
      <family val="2"/>
    </font>
    <font>
      <b/>
      <sz val="11"/>
      <name val="Calibri"/>
      <family val="2"/>
    </font>
    <font>
      <b/>
      <sz val="11"/>
      <color indexed="56"/>
      <name val="Arial"/>
      <family val="2"/>
    </font>
    <font>
      <b/>
      <sz val="12"/>
      <color indexed="56"/>
      <name val="Arial"/>
      <family val="2"/>
    </font>
    <font>
      <b/>
      <sz val="11"/>
      <color indexed="8"/>
      <name val="Arial"/>
      <family val="2"/>
    </font>
    <font>
      <b/>
      <sz val="8"/>
      <color indexed="56"/>
      <name val="Arial"/>
      <family val="2"/>
    </font>
    <font>
      <b/>
      <sz val="8"/>
      <color indexed="8"/>
      <name val="Arial"/>
      <family val="2"/>
    </font>
    <font>
      <b/>
      <sz val="11"/>
      <color indexed="9"/>
      <name val="Arial"/>
      <family val="2"/>
    </font>
    <font>
      <sz val="11"/>
      <name val="Calibri"/>
      <family val="2"/>
    </font>
    <font>
      <i/>
      <sz val="11"/>
      <name val="Calibri"/>
      <family val="2"/>
    </font>
    <font>
      <b/>
      <i/>
      <sz val="11"/>
      <name val="Calibri"/>
      <family val="2"/>
    </font>
    <font>
      <sz val="8"/>
      <name val="Arial"/>
      <family val="2"/>
    </font>
    <font>
      <sz val="10"/>
      <color indexed="8"/>
      <name val="Arial"/>
      <family val="2"/>
    </font>
    <font>
      <b/>
      <sz val="11"/>
      <color indexed="10"/>
      <name val="Calibri"/>
      <family val="2"/>
    </font>
    <font>
      <b/>
      <u/>
      <sz val="11"/>
      <name val="Calibri"/>
      <family val="2"/>
    </font>
    <font>
      <b/>
      <sz val="11"/>
      <color indexed="12"/>
      <name val="Calibri"/>
      <family val="2"/>
    </font>
    <font>
      <u/>
      <sz val="10"/>
      <color theme="10"/>
      <name val="Arial"/>
      <family val="2"/>
    </font>
    <font>
      <b/>
      <sz val="11"/>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i/>
      <sz val="11"/>
      <name val="Calibri"/>
      <family val="2"/>
      <scheme val="minor"/>
    </font>
    <font>
      <b/>
      <u/>
      <sz val="11"/>
      <name val="Calibri"/>
      <family val="2"/>
      <scheme val="minor"/>
    </font>
    <font>
      <b/>
      <sz val="12"/>
      <name val="Garamond"/>
      <family val="1"/>
    </font>
    <font>
      <b/>
      <vertAlign val="superscript"/>
      <sz val="12"/>
      <name val="Garamond"/>
      <family val="1"/>
    </font>
    <font>
      <b/>
      <sz val="11"/>
      <name val="Garamond"/>
      <family val="1"/>
    </font>
    <font>
      <sz val="12"/>
      <name val="Garamond"/>
      <family val="1"/>
    </font>
    <font>
      <sz val="9"/>
      <color indexed="81"/>
      <name val="Tahoma"/>
      <family val="2"/>
    </font>
    <font>
      <b/>
      <sz val="9"/>
      <color indexed="81"/>
      <name val="Tahoma"/>
      <family val="2"/>
    </font>
    <font>
      <b/>
      <sz val="10"/>
      <name val="Arial"/>
    </font>
    <font>
      <b/>
      <i/>
      <sz val="10"/>
      <name val="Arial"/>
    </font>
    <font>
      <b/>
      <sz val="11"/>
      <color theme="1"/>
      <name val="Calibri"/>
      <family val="2"/>
    </font>
    <font>
      <b/>
      <sz val="11"/>
      <color theme="0"/>
      <name val="Calibri"/>
      <family val="2"/>
    </font>
    <font>
      <b/>
      <sz val="14"/>
      <color theme="1"/>
      <name val="Brush Script MT"/>
      <family val="4"/>
    </font>
    <font>
      <b/>
      <sz val="11"/>
      <color theme="1"/>
      <name val="script"/>
    </font>
    <font>
      <u/>
      <sz val="10"/>
      <color theme="1"/>
      <name val="Arial"/>
      <family val="2"/>
    </font>
    <font>
      <b/>
      <i/>
      <sz val="10"/>
      <name val="Arial"/>
      <family val="2"/>
    </font>
    <font>
      <sz val="10"/>
      <color rgb="FFFF0000"/>
      <name val="Arial"/>
      <family val="2"/>
    </font>
    <font>
      <sz val="11"/>
      <color theme="1"/>
      <name val="Calibri"/>
      <family val="2"/>
    </font>
    <font>
      <i/>
      <sz val="8"/>
      <color rgb="FFC00000"/>
      <name val="Calibri"/>
      <family val="2"/>
    </font>
    <font>
      <b/>
      <sz val="14"/>
      <color theme="0"/>
      <name val="Calibri"/>
      <family val="2"/>
    </font>
    <font>
      <sz val="10"/>
      <name val="Arial"/>
    </font>
    <font>
      <b/>
      <sz val="11"/>
      <color theme="0"/>
      <name val="Calibri"/>
      <family val="2"/>
      <scheme val="minor"/>
    </font>
    <font>
      <b/>
      <sz val="16"/>
      <color theme="0"/>
      <name val="Calibri"/>
      <family val="2"/>
    </font>
    <font>
      <b/>
      <sz val="14"/>
      <color theme="0"/>
      <name val="Calibri"/>
      <family val="2"/>
      <scheme val="minor"/>
    </font>
    <font>
      <b/>
      <sz val="12"/>
      <color theme="0"/>
      <name val="Ebrima"/>
    </font>
    <font>
      <sz val="12"/>
      <name val="Ebrima"/>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6"/>
        <bgColor indexed="64"/>
      </patternFill>
    </fill>
    <fill>
      <patternFill patternType="solid">
        <fgColor indexed="36"/>
        <bgColor indexed="64"/>
      </patternFill>
    </fill>
    <fill>
      <patternFill patternType="solid">
        <fgColor rgb="FFCCCCCC"/>
        <bgColor rgb="FFCCCCCC"/>
      </patternFill>
    </fill>
    <fill>
      <patternFill patternType="solid">
        <fgColor rgb="FF35ABED"/>
        <bgColor rgb="FF35ABED"/>
      </patternFill>
    </fill>
    <fill>
      <patternFill patternType="solid">
        <fgColor rgb="FFC00000"/>
        <bgColor indexed="64"/>
      </patternFill>
    </fill>
    <fill>
      <patternFill patternType="solid">
        <fgColor theme="0" tint="-0.249977111117893"/>
        <bgColor indexed="64"/>
      </patternFill>
    </fill>
    <fill>
      <patternFill patternType="solid">
        <fgColor theme="3"/>
        <bgColor indexed="64"/>
      </patternFill>
    </fill>
    <fill>
      <patternFill patternType="solid">
        <fgColor rgb="FFFFC0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8"/>
      </top>
      <bottom/>
      <diagonal/>
    </border>
    <border>
      <left/>
      <right/>
      <top/>
      <bottom style="thick">
        <color indexed="56"/>
      </bottom>
      <diagonal/>
    </border>
    <border>
      <left/>
      <right/>
      <top style="thick">
        <color indexed="56"/>
      </top>
      <bottom/>
      <diagonal/>
    </border>
    <border>
      <left style="medium">
        <color indexed="8"/>
      </left>
      <right/>
      <top style="medium">
        <color indexed="8"/>
      </top>
      <bottom/>
      <diagonal/>
    </border>
    <border>
      <left style="medium">
        <color indexed="8"/>
      </left>
      <right/>
      <top/>
      <bottom/>
      <diagonal/>
    </border>
    <border>
      <left/>
      <right/>
      <top/>
      <bottom style="thin">
        <color rgb="FF000000"/>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13">
    <xf numFmtId="0" fontId="0" fillId="0" borderId="0"/>
    <xf numFmtId="43"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28" fillId="0" borderId="0" applyNumberFormat="0" applyFill="0" applyBorder="0" applyAlignment="0" applyProtection="0">
      <alignment vertical="top"/>
      <protection locked="0"/>
    </xf>
    <xf numFmtId="0" fontId="8" fillId="0" borderId="0"/>
    <xf numFmtId="44" fontId="8"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53" fillId="0" borderId="0" applyFont="0" applyFill="0" applyBorder="0" applyAlignment="0" applyProtection="0"/>
  </cellStyleXfs>
  <cellXfs count="350">
    <xf numFmtId="0" fontId="0" fillId="0" borderId="0" xfId="0"/>
    <xf numFmtId="0" fontId="2" fillId="0" borderId="1" xfId="0" applyFont="1" applyBorder="1" applyAlignment="1">
      <alignment wrapText="1"/>
    </xf>
    <xf numFmtId="0" fontId="2" fillId="0" borderId="1" xfId="0" applyFont="1" applyBorder="1"/>
    <xf numFmtId="0" fontId="2" fillId="0" borderId="0" xfId="0" applyFont="1" applyAlignment="1">
      <alignment horizontal="left"/>
    </xf>
    <xf numFmtId="0" fontId="3" fillId="0" borderId="0" xfId="0" applyFont="1" applyAlignment="1">
      <alignment horizontal="left"/>
    </xf>
    <xf numFmtId="0" fontId="3" fillId="0" borderId="0" xfId="0" applyFont="1"/>
    <xf numFmtId="0" fontId="2" fillId="0" borderId="1" xfId="0" applyFont="1" applyBorder="1" applyAlignment="1">
      <alignment horizontal="left"/>
    </xf>
    <xf numFmtId="0" fontId="2" fillId="0" borderId="1" xfId="0" applyFont="1" applyBorder="1" applyAlignment="1">
      <alignment horizontal="center"/>
    </xf>
    <xf numFmtId="0" fontId="4" fillId="0" borderId="0" xfId="0" applyFont="1" applyAlignment="1"/>
    <xf numFmtId="0" fontId="2" fillId="0" borderId="0" xfId="0" applyFont="1" applyAlignment="1"/>
    <xf numFmtId="0" fontId="6" fillId="0" borderId="0" xfId="0" applyFont="1" applyAlignment="1">
      <alignment horizontal="left"/>
    </xf>
    <xf numFmtId="3" fontId="3" fillId="0" borderId="1" xfId="0" applyNumberFormat="1" applyFont="1" applyBorder="1"/>
    <xf numFmtId="0" fontId="2" fillId="0" borderId="0" xfId="0" applyFont="1" applyBorder="1" applyAlignment="1">
      <alignment horizontal="left"/>
    </xf>
    <xf numFmtId="3" fontId="3" fillId="0" borderId="0" xfId="0" applyNumberFormat="1" applyFont="1" applyBorder="1"/>
    <xf numFmtId="0" fontId="2" fillId="0" borderId="2" xfId="0" applyFont="1" applyBorder="1"/>
    <xf numFmtId="3" fontId="3" fillId="0" borderId="2" xfId="0" applyNumberFormat="1" applyFont="1" applyBorder="1"/>
    <xf numFmtId="3" fontId="3" fillId="0" borderId="1" xfId="0" applyNumberFormat="1" applyFont="1" applyBorder="1" applyAlignment="1">
      <alignment horizontal="right"/>
    </xf>
    <xf numFmtId="3" fontId="2" fillId="0" borderId="1" xfId="0" applyNumberFormat="1" applyFont="1" applyBorder="1"/>
    <xf numFmtId="3" fontId="0" fillId="0" borderId="1" xfId="0" applyNumberFormat="1" applyBorder="1"/>
    <xf numFmtId="0" fontId="9" fillId="0" borderId="0" xfId="0" applyFont="1" applyBorder="1" applyAlignment="1">
      <alignment horizontal="center"/>
    </xf>
    <xf numFmtId="0" fontId="0" fillId="0" borderId="0" xfId="0" applyBorder="1"/>
    <xf numFmtId="0" fontId="9" fillId="0" borderId="0" xfId="0" applyFont="1" applyBorder="1"/>
    <xf numFmtId="0" fontId="10" fillId="0" borderId="0" xfId="0" applyFont="1" applyBorder="1" applyAlignment="1">
      <alignment horizontal="center"/>
    </xf>
    <xf numFmtId="0" fontId="2" fillId="0" borderId="3" xfId="0" applyFont="1" applyBorder="1"/>
    <xf numFmtId="3" fontId="3" fillId="0" borderId="4" xfId="0" applyNumberFormat="1" applyFont="1" applyBorder="1"/>
    <xf numFmtId="0" fontId="2" fillId="0" borderId="4" xfId="0" applyFont="1" applyBorder="1" applyAlignment="1">
      <alignment horizontal="left"/>
    </xf>
    <xf numFmtId="3" fontId="3" fillId="0" borderId="5" xfId="0" applyNumberFormat="1" applyFont="1" applyBorder="1"/>
    <xf numFmtId="0" fontId="3" fillId="0" borderId="0" xfId="0" applyFont="1" applyBorder="1"/>
    <xf numFmtId="0" fontId="2" fillId="0" borderId="0" xfId="0" applyFont="1" applyBorder="1" applyAlignment="1">
      <alignment horizontal="center" wrapText="1"/>
    </xf>
    <xf numFmtId="49" fontId="2" fillId="0" borderId="6" xfId="0" applyNumberFormat="1" applyFont="1" applyBorder="1" applyAlignment="1">
      <alignment horizontal="center" wrapText="1"/>
    </xf>
    <xf numFmtId="3" fontId="3" fillId="0" borderId="7" xfId="0" applyNumberFormat="1" applyFont="1" applyBorder="1" applyAlignment="1">
      <alignment wrapText="1"/>
    </xf>
    <xf numFmtId="0" fontId="2" fillId="0" borderId="4" xfId="0" applyFont="1" applyBorder="1" applyAlignment="1">
      <alignment horizontal="center" wrapText="1"/>
    </xf>
    <xf numFmtId="3" fontId="2" fillId="0" borderId="4" xfId="0" applyNumberFormat="1" applyFont="1" applyBorder="1"/>
    <xf numFmtId="0" fontId="2" fillId="0" borderId="4" xfId="0" applyFont="1" applyBorder="1" applyAlignment="1">
      <alignment horizontal="center"/>
    </xf>
    <xf numFmtId="3" fontId="2" fillId="0" borderId="4" xfId="0" applyNumberFormat="1" applyFont="1" applyBorder="1" applyAlignment="1">
      <alignment horizontal="center" wrapText="1"/>
    </xf>
    <xf numFmtId="3" fontId="2" fillId="0" borderId="2" xfId="0" applyNumberFormat="1" applyFont="1" applyBorder="1" applyAlignment="1">
      <alignment horizontal="center" wrapText="1"/>
    </xf>
    <xf numFmtId="0" fontId="5" fillId="2" borderId="0" xfId="0" applyFont="1" applyFill="1" applyAlignment="1">
      <alignment wrapText="1"/>
    </xf>
    <xf numFmtId="0" fontId="13" fillId="0" borderId="0" xfId="0" applyFont="1"/>
    <xf numFmtId="165" fontId="14" fillId="3" borderId="8" xfId="0" applyNumberFormat="1" applyFont="1" applyFill="1" applyBorder="1" applyAlignment="1">
      <alignment horizontal="right"/>
    </xf>
    <xf numFmtId="0" fontId="15" fillId="0" borderId="0" xfId="0" applyFont="1" applyAlignment="1">
      <alignment horizontal="left"/>
    </xf>
    <xf numFmtId="0" fontId="8" fillId="0" borderId="0" xfId="0" applyFont="1" applyAlignment="1"/>
    <xf numFmtId="0" fontId="16" fillId="0" borderId="9" xfId="0" applyFont="1" applyBorder="1" applyAlignment="1"/>
    <xf numFmtId="0" fontId="15" fillId="0" borderId="10" xfId="0" applyFont="1" applyBorder="1" applyAlignment="1">
      <alignment horizontal="center"/>
    </xf>
    <xf numFmtId="0" fontId="17" fillId="0" borderId="0" xfId="0" applyFont="1" applyAlignment="1">
      <alignment horizontal="left"/>
    </xf>
    <xf numFmtId="0" fontId="18" fillId="0" borderId="0" xfId="0" applyFont="1" applyAlignment="1">
      <alignment horizontal="left"/>
    </xf>
    <xf numFmtId="0" fontId="18" fillId="0" borderId="9" xfId="0" applyFont="1" applyBorder="1" applyAlignment="1">
      <alignment horizontal="left"/>
    </xf>
    <xf numFmtId="0" fontId="16" fillId="0" borderId="10" xfId="0" applyFont="1" applyBorder="1" applyAlignment="1"/>
    <xf numFmtId="0" fontId="19" fillId="4" borderId="0" xfId="0" applyFont="1" applyFill="1" applyAlignment="1"/>
    <xf numFmtId="0" fontId="19" fillId="4" borderId="0" xfId="0" applyFont="1" applyFill="1" applyAlignment="1">
      <alignment horizontal="right"/>
    </xf>
    <xf numFmtId="0" fontId="16" fillId="2" borderId="11" xfId="0" applyFont="1" applyFill="1" applyBorder="1" applyAlignment="1"/>
    <xf numFmtId="165" fontId="16" fillId="2" borderId="11" xfId="0" applyNumberFormat="1" applyFont="1" applyFill="1" applyBorder="1" applyAlignment="1">
      <alignment horizontal="right"/>
    </xf>
    <xf numFmtId="0" fontId="16" fillId="2" borderId="12" xfId="0" applyFont="1" applyFill="1" applyBorder="1" applyAlignment="1"/>
    <xf numFmtId="0" fontId="14" fillId="3" borderId="8" xfId="0" applyFont="1" applyFill="1" applyBorder="1" applyAlignment="1"/>
    <xf numFmtId="0" fontId="16" fillId="0" borderId="0" xfId="0" applyFont="1" applyAlignment="1"/>
    <xf numFmtId="0" fontId="18" fillId="0" borderId="0" xfId="0" applyFont="1" applyAlignment="1"/>
    <xf numFmtId="0" fontId="19" fillId="5" borderId="0" xfId="0" applyFont="1" applyFill="1" applyAlignment="1"/>
    <xf numFmtId="0" fontId="20" fillId="0" borderId="0" xfId="0" applyFont="1"/>
    <xf numFmtId="0" fontId="20" fillId="0" borderId="0" xfId="0" applyFont="1" applyAlignment="1">
      <alignment horizontal="left"/>
    </xf>
    <xf numFmtId="0" fontId="13" fillId="0" borderId="0" xfId="0" applyFont="1" applyAlignment="1">
      <alignment horizontal="left"/>
    </xf>
    <xf numFmtId="0" fontId="13" fillId="0" borderId="0" xfId="0" applyFont="1" applyBorder="1" applyAlignment="1">
      <alignment horizontal="left"/>
    </xf>
    <xf numFmtId="3" fontId="20" fillId="0" borderId="0" xfId="0" applyNumberFormat="1" applyFont="1" applyBorder="1"/>
    <xf numFmtId="0" fontId="13" fillId="0" borderId="0" xfId="0" applyFont="1" applyAlignment="1">
      <alignment horizontal="center"/>
    </xf>
    <xf numFmtId="164" fontId="20" fillId="0" borderId="0" xfId="0" applyNumberFormat="1" applyFont="1" applyBorder="1"/>
    <xf numFmtId="0" fontId="21" fillId="0" borderId="0" xfId="0" applyFont="1"/>
    <xf numFmtId="0" fontId="13" fillId="0" borderId="0" xfId="0" applyFont="1" applyAlignment="1"/>
    <xf numFmtId="0" fontId="20" fillId="0" borderId="0" xfId="0" applyFont="1" applyAlignment="1">
      <alignment horizontal="center"/>
    </xf>
    <xf numFmtId="10" fontId="13" fillId="0" borderId="0" xfId="0" applyNumberFormat="1" applyFont="1" applyBorder="1" applyAlignment="1">
      <alignment horizontal="left"/>
    </xf>
    <xf numFmtId="164" fontId="13" fillId="0" borderId="0" xfId="0" applyNumberFormat="1" applyFont="1" applyBorder="1" applyAlignment="1">
      <alignment horizontal="left"/>
    </xf>
    <xf numFmtId="3" fontId="20" fillId="0" borderId="0" xfId="0" applyNumberFormat="1" applyFont="1" applyBorder="1" applyAlignment="1">
      <alignment horizontal="right"/>
    </xf>
    <xf numFmtId="49" fontId="20" fillId="0" borderId="0" xfId="0" applyNumberFormat="1" applyFont="1" applyBorder="1" applyAlignment="1">
      <alignment horizontal="center"/>
    </xf>
    <xf numFmtId="164" fontId="20" fillId="0" borderId="0" xfId="0" applyNumberFormat="1" applyFont="1" applyBorder="1" applyAlignment="1">
      <alignment horizontal="center"/>
    </xf>
    <xf numFmtId="0" fontId="22" fillId="0" borderId="0" xfId="0" applyFont="1"/>
    <xf numFmtId="0" fontId="11" fillId="0" borderId="0" xfId="0" applyFont="1"/>
    <xf numFmtId="4" fontId="8" fillId="0" borderId="0" xfId="3" applyNumberFormat="1" applyFont="1" applyFill="1" applyBorder="1" applyAlignment="1">
      <alignment horizontal="left" vertical="center"/>
    </xf>
    <xf numFmtId="0" fontId="8" fillId="2" borderId="0" xfId="5" applyFont="1" applyFill="1" applyBorder="1" applyAlignment="1">
      <alignment horizontal="left" vertical="center"/>
    </xf>
    <xf numFmtId="0" fontId="8" fillId="0" borderId="0" xfId="0" applyFont="1" applyFill="1" applyBorder="1" applyAlignment="1">
      <alignment horizontal="left" vertical="center"/>
    </xf>
    <xf numFmtId="166" fontId="8" fillId="0" borderId="0" xfId="1" applyNumberFormat="1" applyFont="1" applyFill="1" applyBorder="1" applyAlignment="1">
      <alignment horizontal="left" vertical="center"/>
    </xf>
    <xf numFmtId="41" fontId="8" fillId="0" borderId="0" xfId="0" applyNumberFormat="1" applyFont="1" applyFill="1" applyBorder="1" applyAlignment="1">
      <alignment horizontal="left" vertical="center"/>
    </xf>
    <xf numFmtId="0" fontId="8" fillId="0" borderId="0" xfId="0" applyFont="1" applyAlignment="1">
      <alignment horizontal="left"/>
    </xf>
    <xf numFmtId="0" fontId="8" fillId="0" borderId="0" xfId="0" applyFont="1" applyFill="1" applyBorder="1" applyAlignment="1">
      <alignment horizontal="left"/>
    </xf>
    <xf numFmtId="41" fontId="8" fillId="0" borderId="0" xfId="0" applyNumberFormat="1" applyFont="1" applyFill="1" applyBorder="1" applyAlignment="1">
      <alignment horizontal="left"/>
    </xf>
    <xf numFmtId="3" fontId="8" fillId="0" borderId="0" xfId="0" applyNumberFormat="1" applyFont="1" applyFill="1" applyBorder="1" applyAlignment="1">
      <alignment horizontal="left"/>
    </xf>
    <xf numFmtId="166" fontId="8" fillId="0" borderId="0" xfId="1" applyNumberFormat="1" applyFont="1" applyFill="1" applyBorder="1" applyAlignment="1">
      <alignment horizontal="left"/>
    </xf>
    <xf numFmtId="49" fontId="8" fillId="0" borderId="0" xfId="0" applyNumberFormat="1" applyFont="1" applyFill="1" applyBorder="1" applyAlignment="1">
      <alignment horizontal="left"/>
    </xf>
    <xf numFmtId="0" fontId="8" fillId="0" borderId="0" xfId="0" applyNumberFormat="1" applyFont="1" applyFill="1" applyBorder="1" applyAlignment="1">
      <alignment horizontal="left"/>
    </xf>
    <xf numFmtId="41" fontId="8" fillId="0" borderId="0" xfId="1" applyNumberFormat="1" applyFont="1" applyFill="1" applyBorder="1" applyAlignment="1">
      <alignment horizontal="left"/>
    </xf>
    <xf numFmtId="0" fontId="8" fillId="0" borderId="0" xfId="0" applyFont="1" applyFill="1" applyBorder="1" applyAlignment="1">
      <alignment horizontal="left" wrapText="1"/>
    </xf>
    <xf numFmtId="0" fontId="8" fillId="0" borderId="0" xfId="5" applyFont="1" applyFill="1" applyBorder="1" applyAlignment="1">
      <alignment horizontal="left"/>
    </xf>
    <xf numFmtId="41" fontId="8" fillId="0" borderId="0" xfId="2" applyNumberFormat="1" applyFont="1" applyFill="1" applyBorder="1" applyAlignment="1">
      <alignment horizontal="left"/>
    </xf>
    <xf numFmtId="0" fontId="24" fillId="0" borderId="0" xfId="0" applyFont="1" applyBorder="1" applyAlignment="1">
      <alignment horizontal="left"/>
    </xf>
    <xf numFmtId="41" fontId="8" fillId="0" borderId="0" xfId="3" applyNumberFormat="1" applyFont="1" applyFill="1" applyBorder="1" applyAlignment="1">
      <alignment horizontal="left"/>
    </xf>
    <xf numFmtId="0" fontId="13" fillId="0" borderId="0" xfId="0" applyNumberFormat="1" applyFont="1" applyFill="1" applyBorder="1" applyAlignment="1"/>
    <xf numFmtId="0" fontId="13" fillId="0" borderId="0" xfId="0" applyFont="1" applyFill="1" applyBorder="1" applyAlignment="1"/>
    <xf numFmtId="0" fontId="13" fillId="0" borderId="0" xfId="0" applyFont="1" applyBorder="1" applyAlignment="1">
      <alignment vertical="center" wrapText="1"/>
    </xf>
    <xf numFmtId="167" fontId="20" fillId="0" borderId="0" xfId="0" applyNumberFormat="1" applyFont="1" applyBorder="1" applyAlignment="1">
      <alignment horizontal="right"/>
    </xf>
    <xf numFmtId="164" fontId="20" fillId="0" borderId="0" xfId="0" applyNumberFormat="1" applyFont="1" applyBorder="1" applyAlignment="1">
      <alignment horizontal="left"/>
    </xf>
    <xf numFmtId="3" fontId="20" fillId="0" borderId="0" xfId="0" applyNumberFormat="1" applyFont="1" applyBorder="1" applyAlignment="1">
      <alignment horizontal="left"/>
    </xf>
    <xf numFmtId="0" fontId="29" fillId="0" borderId="0" xfId="0" applyFont="1" applyFill="1" applyBorder="1" applyAlignment="1" applyProtection="1">
      <alignment horizontal="center" vertical="center"/>
    </xf>
    <xf numFmtId="3" fontId="13" fillId="0" borderId="0" xfId="0" applyNumberFormat="1" applyFont="1" applyBorder="1" applyAlignment="1" applyProtection="1">
      <alignment horizontal="right"/>
    </xf>
    <xf numFmtId="3" fontId="25" fillId="0" borderId="0" xfId="0" applyNumberFormat="1" applyFont="1" applyBorder="1" applyAlignment="1" applyProtection="1">
      <alignment horizontal="center" vertical="center"/>
    </xf>
    <xf numFmtId="41" fontId="35" fillId="0" borderId="0" xfId="5" applyNumberFormat="1" applyFont="1" applyFill="1" applyBorder="1" applyAlignment="1">
      <alignment horizontal="center"/>
    </xf>
    <xf numFmtId="41" fontId="35" fillId="0" borderId="0" xfId="5" applyNumberFormat="1" applyFont="1" applyFill="1" applyBorder="1"/>
    <xf numFmtId="41" fontId="35" fillId="0" borderId="0" xfId="5" applyNumberFormat="1" applyFont="1" applyFill="1" applyBorder="1" applyAlignment="1">
      <alignment horizontal="right"/>
    </xf>
    <xf numFmtId="41" fontId="37" fillId="0" borderId="0" xfId="2" applyNumberFormat="1" applyFont="1" applyFill="1" applyBorder="1" applyAlignment="1">
      <alignment horizontal="right"/>
    </xf>
    <xf numFmtId="4" fontId="35" fillId="0" borderId="0" xfId="6" applyNumberFormat="1" applyFont="1" applyFill="1" applyBorder="1" applyAlignment="1">
      <alignment horizontal="left" vertical="center" wrapText="1"/>
    </xf>
    <xf numFmtId="41" fontId="35" fillId="0" borderId="0" xfId="5" applyNumberFormat="1" applyFont="1" applyFill="1" applyBorder="1" applyAlignment="1">
      <alignment horizontal="left"/>
    </xf>
    <xf numFmtId="0" fontId="0" fillId="0" borderId="0" xfId="0" applyBorder="1" applyAlignment="1">
      <alignment horizontal="left"/>
    </xf>
    <xf numFmtId="168" fontId="35" fillId="0" borderId="0" xfId="5" applyNumberFormat="1" applyFont="1" applyFill="1" applyBorder="1" applyAlignment="1">
      <alignment horizontal="center"/>
    </xf>
    <xf numFmtId="41" fontId="35" fillId="0" borderId="0" xfId="7" applyNumberFormat="1" applyFont="1" applyFill="1" applyBorder="1" applyAlignment="1">
      <alignment horizontal="center"/>
    </xf>
    <xf numFmtId="41" fontId="35" fillId="0" borderId="0" xfId="7" applyNumberFormat="1" applyFont="1" applyFill="1" applyBorder="1" applyAlignment="1">
      <alignment horizontal="right"/>
    </xf>
    <xf numFmtId="41" fontId="35" fillId="0" borderId="0" xfId="5" applyNumberFormat="1" applyFont="1" applyFill="1" applyBorder="1" applyAlignment="1">
      <alignment vertical="center"/>
    </xf>
    <xf numFmtId="3" fontId="35" fillId="0" borderId="0" xfId="5" applyNumberFormat="1" applyFont="1" applyFill="1" applyBorder="1"/>
    <xf numFmtId="0" fontId="35" fillId="0" borderId="0" xfId="5" applyFont="1" applyFill="1" applyBorder="1" applyAlignment="1">
      <alignment wrapText="1"/>
    </xf>
    <xf numFmtId="41" fontId="38" fillId="0" borderId="0" xfId="7" applyNumberFormat="1" applyFont="1" applyFill="1" applyBorder="1" applyAlignment="1">
      <alignment horizontal="center"/>
    </xf>
    <xf numFmtId="41" fontId="35" fillId="0" borderId="0" xfId="5" applyNumberFormat="1" applyFont="1" applyFill="1" applyBorder="1" applyAlignment="1">
      <alignment horizontal="center" vertical="center"/>
    </xf>
    <xf numFmtId="4" fontId="35" fillId="0" borderId="0" xfId="6" applyNumberFormat="1" applyFont="1" applyFill="1" applyBorder="1" applyAlignment="1">
      <alignment horizontal="center" vertical="center" wrapText="1"/>
    </xf>
    <xf numFmtId="0" fontId="35" fillId="0" borderId="0" xfId="5" applyFont="1" applyFill="1" applyBorder="1" applyAlignment="1">
      <alignment horizontal="center" vertical="center" wrapText="1"/>
    </xf>
    <xf numFmtId="166" fontId="35" fillId="0" borderId="0" xfId="2" applyNumberFormat="1" applyFont="1" applyFill="1" applyBorder="1" applyAlignment="1">
      <alignment horizontal="center" vertical="center" wrapText="1"/>
    </xf>
    <xf numFmtId="41" fontId="35" fillId="0" borderId="0" xfId="5" applyNumberFormat="1" applyFont="1" applyFill="1" applyBorder="1" applyAlignment="1">
      <alignment horizontal="center" vertical="center" wrapText="1"/>
    </xf>
    <xf numFmtId="0" fontId="8" fillId="0" borderId="0" xfId="0" applyFont="1" applyBorder="1"/>
    <xf numFmtId="0" fontId="13" fillId="0" borderId="0" xfId="0" applyFont="1" applyBorder="1" applyAlignment="1"/>
    <xf numFmtId="0" fontId="0" fillId="0" borderId="0" xfId="0" applyAlignment="1">
      <alignment vertical="top"/>
    </xf>
    <xf numFmtId="169" fontId="0" fillId="0" borderId="0" xfId="0" applyNumberFormat="1" applyAlignment="1">
      <alignment horizontal="right" vertical="top"/>
    </xf>
    <xf numFmtId="170" fontId="0" fillId="0" borderId="0" xfId="0" applyNumberFormat="1" applyAlignment="1">
      <alignment horizontal="right" vertical="top"/>
    </xf>
    <xf numFmtId="170" fontId="41" fillId="0" borderId="0" xfId="0" applyNumberFormat="1" applyFont="1" applyAlignment="1">
      <alignment horizontal="right" vertical="top"/>
    </xf>
    <xf numFmtId="171" fontId="0" fillId="0" borderId="0" xfId="0" applyNumberFormat="1" applyAlignment="1">
      <alignment horizontal="right" vertical="top"/>
    </xf>
    <xf numFmtId="0" fontId="0" fillId="0" borderId="0" xfId="0" applyAlignment="1">
      <alignment vertical="top" wrapText="1"/>
    </xf>
    <xf numFmtId="0" fontId="41" fillId="0" borderId="0" xfId="0" applyFont="1" applyAlignment="1">
      <alignment vertical="top"/>
    </xf>
    <xf numFmtId="0" fontId="42" fillId="6" borderId="0" xfId="0" applyFont="1" applyFill="1" applyAlignment="1">
      <alignment horizontal="left" vertical="top"/>
    </xf>
    <xf numFmtId="0" fontId="41" fillId="7" borderId="13" xfId="0" applyFont="1" applyFill="1" applyBorder="1" applyAlignment="1">
      <alignment horizontal="center" wrapText="1"/>
    </xf>
    <xf numFmtId="0" fontId="0" fillId="0" borderId="0" xfId="0" applyAlignment="1">
      <alignment wrapText="1"/>
    </xf>
    <xf numFmtId="0" fontId="0" fillId="0" borderId="0" xfId="0" applyAlignment="1"/>
    <xf numFmtId="0" fontId="0" fillId="0" borderId="0" xfId="0" pivotButton="1"/>
    <xf numFmtId="0" fontId="0" fillId="0" borderId="0" xfId="0" applyAlignment="1">
      <alignment horizontal="left"/>
    </xf>
    <xf numFmtId="44" fontId="0" fillId="0" borderId="0" xfId="0" applyNumberFormat="1"/>
    <xf numFmtId="0" fontId="1" fillId="0" borderId="0" xfId="8" applyBorder="1"/>
    <xf numFmtId="0" fontId="1" fillId="0" borderId="0" xfId="8" applyBorder="1" applyAlignment="1">
      <alignment horizontal="left"/>
    </xf>
    <xf numFmtId="41" fontId="35" fillId="0" borderId="0" xfId="9" applyNumberFormat="1" applyFont="1" applyFill="1" applyBorder="1" applyAlignment="1">
      <alignment horizontal="right"/>
    </xf>
    <xf numFmtId="41" fontId="35" fillId="0" borderId="0" xfId="9" applyNumberFormat="1" applyFont="1" applyFill="1" applyBorder="1"/>
    <xf numFmtId="168" fontId="35" fillId="0" borderId="0" xfId="9" applyNumberFormat="1" applyFont="1" applyFill="1" applyBorder="1" applyAlignment="1">
      <alignment horizontal="center"/>
    </xf>
    <xf numFmtId="41" fontId="35" fillId="0" borderId="0" xfId="9" applyNumberFormat="1" applyFont="1" applyFill="1" applyBorder="1" applyAlignment="1">
      <alignment horizontal="left"/>
    </xf>
    <xf numFmtId="41" fontId="35" fillId="0" borderId="0" xfId="9" applyNumberFormat="1" applyFont="1" applyFill="1" applyBorder="1" applyAlignment="1">
      <alignment horizontal="center"/>
    </xf>
    <xf numFmtId="41" fontId="37" fillId="0" borderId="0" xfId="10" applyNumberFormat="1" applyFont="1" applyFill="1" applyBorder="1" applyAlignment="1">
      <alignment horizontal="right"/>
    </xf>
    <xf numFmtId="3" fontId="35" fillId="0" borderId="0" xfId="9" applyNumberFormat="1" applyFont="1" applyFill="1" applyBorder="1"/>
    <xf numFmtId="41" fontId="35" fillId="0" borderId="0" xfId="9" applyNumberFormat="1" applyFont="1" applyFill="1" applyBorder="1" applyAlignment="1">
      <alignment vertical="center"/>
    </xf>
    <xf numFmtId="41" fontId="35" fillId="0" borderId="0" xfId="9" applyNumberFormat="1" applyFont="1" applyFill="1" applyBorder="1" applyAlignment="1">
      <alignment horizontal="center" vertical="center"/>
    </xf>
    <xf numFmtId="0" fontId="35" fillId="0" borderId="0" xfId="9" applyFont="1" applyFill="1" applyBorder="1" applyAlignment="1">
      <alignment wrapText="1"/>
    </xf>
    <xf numFmtId="0" fontId="13" fillId="0" borderId="0" xfId="8" applyFont="1" applyBorder="1" applyAlignment="1"/>
    <xf numFmtId="0" fontId="1" fillId="0" borderId="0" xfId="8" applyFont="1" applyBorder="1"/>
    <xf numFmtId="41" fontId="35" fillId="0" borderId="0" xfId="9" applyNumberFormat="1" applyFont="1" applyFill="1" applyBorder="1" applyAlignment="1">
      <alignment horizontal="center" vertical="center" wrapText="1"/>
    </xf>
    <xf numFmtId="0" fontId="35" fillId="0" borderId="0" xfId="9" applyFont="1" applyFill="1" applyBorder="1" applyAlignment="1">
      <alignment horizontal="center" vertical="center" wrapText="1"/>
    </xf>
    <xf numFmtId="166" fontId="35" fillId="0" borderId="0" xfId="10" applyNumberFormat="1" applyFont="1" applyFill="1" applyBorder="1" applyAlignment="1">
      <alignment horizontal="center" vertical="center" wrapText="1"/>
    </xf>
    <xf numFmtId="4" fontId="35" fillId="0" borderId="0" xfId="11" applyNumberFormat="1" applyFont="1" applyFill="1" applyBorder="1" applyAlignment="1">
      <alignment horizontal="center" vertical="center" wrapText="1"/>
    </xf>
    <xf numFmtId="4" fontId="35" fillId="0" borderId="0" xfId="11" applyNumberFormat="1" applyFont="1" applyFill="1" applyBorder="1" applyAlignment="1">
      <alignment horizontal="left" vertical="center" wrapText="1"/>
    </xf>
    <xf numFmtId="170" fontId="10" fillId="0" borderId="0" xfId="0" applyNumberFormat="1" applyFont="1" applyAlignment="1">
      <alignment horizontal="right" vertical="top"/>
    </xf>
    <xf numFmtId="0" fontId="41" fillId="7" borderId="13" xfId="0" applyFont="1" applyFill="1" applyBorder="1" applyAlignment="1">
      <alignment horizontal="center"/>
    </xf>
    <xf numFmtId="170" fontId="0" fillId="0" borderId="0" xfId="0" applyNumberFormat="1" applyAlignment="1"/>
    <xf numFmtId="0" fontId="0" fillId="0" borderId="0" xfId="0" applyNumberFormat="1"/>
    <xf numFmtId="0" fontId="0" fillId="0" borderId="0" xfId="0" pivotButton="1" applyAlignment="1">
      <alignment wrapText="1"/>
    </xf>
    <xf numFmtId="0" fontId="1" fillId="0" borderId="0" xfId="9"/>
    <xf numFmtId="0" fontId="1" fillId="0" borderId="0" xfId="9" applyAlignment="1">
      <alignment vertical="top"/>
    </xf>
    <xf numFmtId="169" fontId="1" fillId="0" borderId="0" xfId="9" applyNumberFormat="1" applyAlignment="1">
      <alignment horizontal="right" vertical="top"/>
    </xf>
    <xf numFmtId="170" fontId="1" fillId="0" borderId="0" xfId="9" applyNumberFormat="1" applyAlignment="1">
      <alignment horizontal="right" vertical="top"/>
    </xf>
    <xf numFmtId="170" fontId="10" fillId="0" borderId="0" xfId="9" applyNumberFormat="1" applyFont="1" applyAlignment="1">
      <alignment horizontal="right" vertical="top"/>
    </xf>
    <xf numFmtId="171" fontId="1" fillId="0" borderId="0" xfId="9" applyNumberFormat="1" applyAlignment="1">
      <alignment horizontal="right" vertical="top"/>
    </xf>
    <xf numFmtId="0" fontId="1" fillId="0" borderId="0" xfId="9" applyAlignment="1">
      <alignment vertical="top" wrapText="1"/>
    </xf>
    <xf numFmtId="0" fontId="10" fillId="7" borderId="13" xfId="9" applyFont="1" applyFill="1" applyBorder="1" applyAlignment="1">
      <alignment horizontal="center"/>
    </xf>
    <xf numFmtId="0" fontId="10" fillId="0" borderId="0" xfId="9" applyFont="1" applyAlignment="1">
      <alignment vertical="top"/>
    </xf>
    <xf numFmtId="0" fontId="48" fillId="6" borderId="0" xfId="9" applyFont="1" applyFill="1" applyAlignment="1">
      <alignment horizontal="left" vertical="top"/>
    </xf>
    <xf numFmtId="0" fontId="1" fillId="6" borderId="0" xfId="9" applyFill="1" applyAlignment="1">
      <alignment vertical="top"/>
    </xf>
    <xf numFmtId="0" fontId="1" fillId="0" borderId="0" xfId="9" applyAlignment="1"/>
    <xf numFmtId="43" fontId="0" fillId="0" borderId="0" xfId="1" applyFont="1"/>
    <xf numFmtId="43" fontId="0" fillId="0" borderId="0" xfId="1" pivotButton="1" applyFont="1" applyAlignment="1">
      <alignment wrapText="1"/>
    </xf>
    <xf numFmtId="43" fontId="0" fillId="0" borderId="0" xfId="1" applyFont="1" applyAlignment="1">
      <alignment wrapText="1"/>
    </xf>
    <xf numFmtId="0" fontId="49" fillId="0" borderId="0" xfId="0" applyFont="1" applyAlignment="1">
      <alignment wrapText="1"/>
    </xf>
    <xf numFmtId="43" fontId="49" fillId="0" borderId="0" xfId="1" applyFont="1" applyAlignment="1">
      <alignment wrapText="1"/>
    </xf>
    <xf numFmtId="0" fontId="13" fillId="0" borderId="0" xfId="0" applyFont="1" applyFill="1" applyBorder="1" applyAlignment="1">
      <alignment horizontal="center"/>
    </xf>
    <xf numFmtId="0" fontId="20" fillId="0" borderId="0" xfId="0" applyFont="1" applyAlignment="1">
      <alignment vertical="center" wrapText="1"/>
    </xf>
    <xf numFmtId="0" fontId="13" fillId="0" borderId="0" xfId="0" applyFont="1" applyFill="1" applyBorder="1" applyAlignment="1">
      <alignment horizontal="center"/>
    </xf>
    <xf numFmtId="0" fontId="13" fillId="0" borderId="0" xfId="0" applyNumberFormat="1" applyFont="1" applyFill="1" applyBorder="1" applyAlignment="1" applyProtection="1">
      <alignment horizontal="center"/>
    </xf>
    <xf numFmtId="0" fontId="44" fillId="8" borderId="0" xfId="0" applyFont="1" applyFill="1" applyBorder="1" applyAlignment="1" applyProtection="1">
      <alignment horizontal="center" vertical="center" wrapText="1"/>
    </xf>
    <xf numFmtId="0" fontId="44" fillId="10" borderId="0" xfId="0" applyFont="1" applyFill="1" applyBorder="1" applyAlignment="1" applyProtection="1">
      <alignment horizontal="center" vertical="center" wrapText="1"/>
    </xf>
    <xf numFmtId="0" fontId="20" fillId="9" borderId="0" xfId="0" applyFont="1" applyFill="1" applyBorder="1" applyAlignment="1" applyProtection="1">
      <alignment horizontal="center"/>
      <protection locked="0"/>
    </xf>
    <xf numFmtId="0" fontId="11" fillId="9" borderId="0" xfId="0" applyFont="1" applyFill="1" applyBorder="1" applyProtection="1">
      <protection locked="0"/>
    </xf>
    <xf numFmtId="3" fontId="20" fillId="9" borderId="0" xfId="0" applyNumberFormat="1" applyFont="1" applyFill="1" applyBorder="1" applyAlignment="1" applyProtection="1">
      <alignment horizontal="right"/>
      <protection locked="0"/>
    </xf>
    <xf numFmtId="3" fontId="20" fillId="0" borderId="0" xfId="0" applyNumberFormat="1" applyFont="1" applyBorder="1" applyAlignment="1">
      <alignment horizontal="center"/>
    </xf>
    <xf numFmtId="0" fontId="44" fillId="8" borderId="0" xfId="0" applyFont="1" applyFill="1" applyBorder="1" applyAlignment="1">
      <alignment horizontal="center" vertical="center" wrapText="1"/>
    </xf>
    <xf numFmtId="0" fontId="13" fillId="0" borderId="0" xfId="0" applyFont="1" applyBorder="1" applyAlignment="1">
      <alignment horizontal="center"/>
    </xf>
    <xf numFmtId="0" fontId="44" fillId="8" borderId="0" xfId="0" applyFont="1" applyFill="1" applyBorder="1" applyAlignment="1">
      <alignment horizontal="center" vertical="center"/>
    </xf>
    <xf numFmtId="3" fontId="44" fillId="8" borderId="0" xfId="0" applyNumberFormat="1" applyFont="1" applyFill="1" applyBorder="1" applyAlignment="1">
      <alignment horizontal="center" vertical="center"/>
    </xf>
    <xf numFmtId="0" fontId="20" fillId="0" borderId="0" xfId="0" applyFont="1" applyAlignment="1">
      <alignment vertical="center"/>
    </xf>
    <xf numFmtId="167" fontId="13" fillId="0" borderId="0" xfId="0" applyNumberFormat="1" applyFont="1" applyFill="1" applyBorder="1" applyAlignment="1">
      <alignment horizontal="right"/>
    </xf>
    <xf numFmtId="10" fontId="13" fillId="0" borderId="0" xfId="0" applyNumberFormat="1" applyFont="1" applyBorder="1" applyAlignment="1">
      <alignment horizontal="center"/>
    </xf>
    <xf numFmtId="0" fontId="44" fillId="8" borderId="0" xfId="0" applyFont="1" applyFill="1" applyBorder="1" applyAlignment="1">
      <alignment horizontal="center" vertical="center"/>
    </xf>
    <xf numFmtId="0" fontId="44" fillId="8" borderId="0" xfId="0" applyFont="1" applyFill="1" applyBorder="1" applyAlignment="1">
      <alignment horizontal="center" vertical="center" wrapText="1"/>
    </xf>
    <xf numFmtId="0" fontId="44" fillId="8" borderId="0" xfId="0" applyFont="1" applyFill="1" applyBorder="1" applyAlignment="1">
      <alignment vertical="center"/>
    </xf>
    <xf numFmtId="3" fontId="13" fillId="0" borderId="0" xfId="0" applyNumberFormat="1" applyFont="1" applyBorder="1"/>
    <xf numFmtId="167" fontId="13" fillId="0" borderId="0" xfId="0" applyNumberFormat="1" applyFont="1" applyBorder="1"/>
    <xf numFmtId="0" fontId="11" fillId="9" borderId="0" xfId="0" applyFont="1" applyFill="1" applyBorder="1" applyAlignment="1" applyProtection="1">
      <alignment horizontal="left"/>
      <protection locked="0"/>
    </xf>
    <xf numFmtId="0" fontId="11" fillId="9" borderId="0" xfId="0" applyFont="1" applyFill="1" applyBorder="1" applyAlignment="1" applyProtection="1">
      <alignment horizontal="center"/>
      <protection locked="0"/>
    </xf>
    <xf numFmtId="164" fontId="11" fillId="9" borderId="0" xfId="0" applyNumberFormat="1" applyFont="1" applyFill="1" applyBorder="1" applyProtection="1">
      <protection locked="0"/>
    </xf>
    <xf numFmtId="1" fontId="11" fillId="9" borderId="0" xfId="0" applyNumberFormat="1" applyFont="1" applyFill="1" applyBorder="1" applyProtection="1">
      <protection locked="0"/>
    </xf>
    <xf numFmtId="3" fontId="11" fillId="0" borderId="0" xfId="0" applyNumberFormat="1" applyFont="1" applyBorder="1"/>
    <xf numFmtId="167" fontId="11" fillId="0" borderId="0" xfId="0" applyNumberFormat="1" applyFont="1" applyBorder="1"/>
    <xf numFmtId="164" fontId="13" fillId="0" borderId="0" xfId="0" applyNumberFormat="1" applyFont="1" applyBorder="1"/>
    <xf numFmtId="167" fontId="13" fillId="0" borderId="0" xfId="0" applyNumberFormat="1" applyFont="1" applyBorder="1" applyAlignment="1">
      <alignment horizontal="right"/>
    </xf>
    <xf numFmtId="49" fontId="13" fillId="0" borderId="0" xfId="0" applyNumberFormat="1" applyFont="1" applyBorder="1" applyAlignment="1">
      <alignment horizontal="center"/>
    </xf>
    <xf numFmtId="164" fontId="13" fillId="0" borderId="0" xfId="0" applyNumberFormat="1" applyFont="1" applyBorder="1" applyAlignment="1">
      <alignment horizontal="center"/>
    </xf>
    <xf numFmtId="0" fontId="52" fillId="0" borderId="0" xfId="0" applyFont="1" applyFill="1" applyAlignment="1" applyProtection="1"/>
    <xf numFmtId="0" fontId="0" fillId="0" borderId="0" xfId="0" applyFill="1"/>
    <xf numFmtId="0" fontId="0" fillId="0" borderId="0" xfId="0" applyFill="1" applyBorder="1"/>
    <xf numFmtId="0" fontId="1" fillId="0" borderId="0" xfId="0" applyFont="1" applyFill="1" applyBorder="1"/>
    <xf numFmtId="0" fontId="20" fillId="0" borderId="0" xfId="0" applyFont="1" applyFill="1" applyProtection="1"/>
    <xf numFmtId="0" fontId="13" fillId="0" borderId="0" xfId="0" applyFont="1" applyFill="1" applyProtection="1"/>
    <xf numFmtId="0" fontId="51" fillId="0" borderId="0" xfId="0" applyFont="1" applyFill="1"/>
    <xf numFmtId="0" fontId="11" fillId="0" borderId="0" xfId="0" applyFont="1" applyFill="1"/>
    <xf numFmtId="0" fontId="13" fillId="0" borderId="0" xfId="0" applyFont="1" applyFill="1" applyAlignment="1" applyProtection="1">
      <alignment horizontal="center"/>
    </xf>
    <xf numFmtId="0" fontId="13" fillId="0" borderId="0" xfId="0" applyFont="1" applyFill="1" applyBorder="1" applyProtection="1"/>
    <xf numFmtId="167" fontId="20" fillId="0" borderId="0" xfId="0" applyNumberFormat="1" applyFont="1" applyFill="1" applyBorder="1" applyProtection="1"/>
    <xf numFmtId="10" fontId="13" fillId="0" borderId="0" xfId="0" applyNumberFormat="1" applyFont="1" applyFill="1" applyBorder="1" applyProtection="1"/>
    <xf numFmtId="167" fontId="50" fillId="0" borderId="0" xfId="0" applyNumberFormat="1" applyFont="1" applyFill="1" applyBorder="1" applyAlignment="1" applyProtection="1">
      <alignment wrapText="1"/>
    </xf>
    <xf numFmtId="0" fontId="43" fillId="0" borderId="0" xfId="0" applyFont="1" applyFill="1" applyBorder="1" applyProtection="1"/>
    <xf numFmtId="167" fontId="20" fillId="0" borderId="0" xfId="3" applyNumberFormat="1" applyFont="1" applyFill="1" applyBorder="1" applyProtection="1"/>
    <xf numFmtId="167" fontId="13" fillId="0" borderId="0" xfId="3" applyNumberFormat="1" applyFont="1" applyFill="1" applyBorder="1" applyProtection="1"/>
    <xf numFmtId="167" fontId="43" fillId="0" borderId="0" xfId="0" applyNumberFormat="1" applyFont="1" applyFill="1" applyBorder="1" applyAlignment="1" applyProtection="1">
      <alignment wrapText="1"/>
    </xf>
    <xf numFmtId="0" fontId="50" fillId="0" borderId="0" xfId="0" applyFont="1" applyFill="1" applyBorder="1" applyAlignment="1" applyProtection="1">
      <alignment wrapText="1"/>
    </xf>
    <xf numFmtId="167" fontId="50" fillId="0" borderId="0" xfId="0" applyNumberFormat="1" applyFont="1" applyFill="1" applyBorder="1" applyProtection="1"/>
    <xf numFmtId="10" fontId="11" fillId="0" borderId="0" xfId="0" applyNumberFormat="1" applyFont="1" applyFill="1" applyBorder="1" applyProtection="1"/>
    <xf numFmtId="0" fontId="50" fillId="0" borderId="0" xfId="0" applyFont="1" applyFill="1" applyBorder="1" applyProtection="1"/>
    <xf numFmtId="167" fontId="50" fillId="0" borderId="0" xfId="3" applyNumberFormat="1" applyFont="1" applyFill="1" applyBorder="1" applyProtection="1"/>
    <xf numFmtId="167" fontId="43" fillId="0" borderId="0" xfId="3" applyNumberFormat="1" applyFont="1" applyFill="1" applyBorder="1" applyProtection="1"/>
    <xf numFmtId="0" fontId="11" fillId="0" borderId="0" xfId="0" applyFont="1" applyFill="1" applyBorder="1"/>
    <xf numFmtId="0" fontId="0" fillId="0" borderId="0" xfId="0" applyFill="1" applyBorder="1" applyAlignment="1">
      <alignment horizontal="center"/>
    </xf>
    <xf numFmtId="0" fontId="52" fillId="0" borderId="0" xfId="0" applyFont="1" applyFill="1" applyAlignment="1" applyProtection="1">
      <alignment horizontal="center"/>
    </xf>
    <xf numFmtId="10" fontId="20" fillId="9" borderId="0" xfId="12" applyNumberFormat="1" applyFont="1" applyFill="1" applyBorder="1" applyAlignment="1" applyProtection="1">
      <alignment horizontal="center"/>
      <protection locked="0"/>
    </xf>
    <xf numFmtId="164" fontId="11" fillId="0" borderId="0" xfId="0" applyNumberFormat="1" applyFont="1" applyBorder="1" applyAlignment="1"/>
    <xf numFmtId="0" fontId="13" fillId="0" borderId="0" xfId="0" applyFont="1" applyFill="1" applyBorder="1" applyAlignment="1">
      <alignment wrapText="1"/>
    </xf>
    <xf numFmtId="0" fontId="20" fillId="0" borderId="0" xfId="0" applyFont="1" applyBorder="1" applyAlignment="1">
      <alignment horizontal="left"/>
    </xf>
    <xf numFmtId="0" fontId="13" fillId="0" borderId="0" xfId="0" applyFont="1" applyBorder="1"/>
    <xf numFmtId="0" fontId="20" fillId="0" borderId="0" xfId="0" applyFont="1" applyBorder="1"/>
    <xf numFmtId="164" fontId="13" fillId="9" borderId="0" xfId="0" applyNumberFormat="1" applyFont="1" applyFill="1" applyBorder="1" applyProtection="1">
      <protection locked="0"/>
    </xf>
    <xf numFmtId="1" fontId="13" fillId="9" borderId="0" xfId="0" applyNumberFormat="1" applyFont="1" applyFill="1" applyBorder="1" applyProtection="1">
      <protection locked="0"/>
    </xf>
    <xf numFmtId="0" fontId="13" fillId="9" borderId="0" xfId="0" applyFont="1" applyFill="1" applyBorder="1" applyProtection="1">
      <protection locked="0"/>
    </xf>
    <xf numFmtId="0" fontId="20" fillId="0" borderId="0" xfId="0" applyFont="1" applyBorder="1" applyAlignment="1" applyProtection="1">
      <alignment horizontal="left"/>
    </xf>
    <xf numFmtId="0" fontId="20" fillId="0" borderId="0" xfId="0" applyFont="1" applyBorder="1" applyAlignment="1" applyProtection="1">
      <alignment horizontal="right"/>
    </xf>
    <xf numFmtId="0" fontId="13" fillId="0" borderId="0" xfId="0" applyFont="1" applyBorder="1" applyProtection="1"/>
    <xf numFmtId="0" fontId="13" fillId="0" borderId="0" xfId="0" applyFont="1" applyBorder="1" applyAlignment="1" applyProtection="1">
      <alignment horizontal="left"/>
    </xf>
    <xf numFmtId="0" fontId="20" fillId="0" borderId="0" xfId="0" applyFont="1" applyBorder="1" applyProtection="1"/>
    <xf numFmtId="0" fontId="13" fillId="0" borderId="0" xfId="0" applyFont="1" applyBorder="1" applyAlignment="1" applyProtection="1">
      <alignment horizontal="center"/>
    </xf>
    <xf numFmtId="0" fontId="13" fillId="0" borderId="0" xfId="0" applyFont="1" applyBorder="1" applyAlignment="1" applyProtection="1">
      <alignment horizontal="center" vertical="center" wrapText="1"/>
    </xf>
    <xf numFmtId="0" fontId="13" fillId="0" borderId="0" xfId="0" applyFont="1" applyFill="1" applyBorder="1" applyAlignment="1" applyProtection="1">
      <alignment horizontal="left"/>
    </xf>
    <xf numFmtId="167" fontId="13" fillId="9" borderId="0" xfId="0" applyNumberFormat="1" applyFont="1" applyFill="1" applyBorder="1" applyAlignment="1" applyProtection="1">
      <alignment horizontal="right"/>
      <protection locked="0"/>
    </xf>
    <xf numFmtId="0" fontId="13" fillId="0" borderId="0" xfId="0" applyFont="1" applyBorder="1" applyAlignment="1" applyProtection="1"/>
    <xf numFmtId="167" fontId="13" fillId="0" borderId="0" xfId="0" applyNumberFormat="1" applyFont="1" applyBorder="1" applyAlignment="1" applyProtection="1">
      <alignment horizontal="right"/>
    </xf>
    <xf numFmtId="0" fontId="11" fillId="0" borderId="0" xfId="0" applyFont="1" applyBorder="1" applyAlignment="1" applyProtection="1"/>
    <xf numFmtId="0" fontId="13" fillId="0" borderId="0" xfId="0" applyFont="1" applyBorder="1" applyAlignment="1" applyProtection="1">
      <alignment wrapText="1"/>
    </xf>
    <xf numFmtId="0" fontId="12" fillId="0" borderId="0" xfId="0" applyFont="1" applyBorder="1" applyAlignment="1" applyProtection="1">
      <alignment horizontal="left"/>
    </xf>
    <xf numFmtId="0" fontId="13" fillId="0" borderId="0" xfId="0" applyFont="1" applyBorder="1" applyAlignment="1" applyProtection="1">
      <alignment horizontal="center" vertical="top" wrapText="1"/>
    </xf>
    <xf numFmtId="0" fontId="11" fillId="9" borderId="0" xfId="0" applyFont="1" applyFill="1" applyBorder="1" applyAlignment="1" applyProtection="1">
      <alignment wrapText="1"/>
      <protection locked="0"/>
    </xf>
    <xf numFmtId="167" fontId="11" fillId="9" borderId="0" xfId="0" applyNumberFormat="1" applyFont="1" applyFill="1" applyBorder="1" applyAlignment="1" applyProtection="1">
      <alignment horizontal="right"/>
      <protection locked="0"/>
    </xf>
    <xf numFmtId="167" fontId="13" fillId="0" borderId="0" xfId="0" applyNumberFormat="1" applyFont="1" applyBorder="1" applyAlignment="1" applyProtection="1">
      <alignment horizontal="right" vertical="center"/>
    </xf>
    <xf numFmtId="0" fontId="27" fillId="0" borderId="0" xfId="0" applyFont="1" applyBorder="1" applyProtection="1"/>
    <xf numFmtId="0" fontId="44" fillId="8" borderId="0" xfId="0" applyFont="1" applyFill="1" applyBorder="1" applyAlignment="1">
      <alignment horizontal="center"/>
    </xf>
    <xf numFmtId="0" fontId="30" fillId="0" borderId="0" xfId="0" applyFont="1" applyBorder="1" applyProtection="1"/>
    <xf numFmtId="0" fontId="31" fillId="0" borderId="0" xfId="0" applyFont="1" applyBorder="1" applyAlignment="1" applyProtection="1">
      <alignment vertical="center"/>
    </xf>
    <xf numFmtId="0" fontId="29" fillId="0" borderId="0" xfId="0" applyFont="1" applyBorder="1" applyAlignment="1" applyProtection="1">
      <alignment vertical="center"/>
    </xf>
    <xf numFmtId="0" fontId="30" fillId="0" borderId="0" xfId="0" applyFont="1" applyBorder="1" applyAlignment="1" applyProtection="1">
      <alignment wrapText="1"/>
    </xf>
    <xf numFmtId="167" fontId="30" fillId="0" borderId="0" xfId="0" applyNumberFormat="1" applyFont="1" applyFill="1" applyBorder="1" applyProtection="1"/>
    <xf numFmtId="0" fontId="29" fillId="0" borderId="0" xfId="0" applyFont="1" applyBorder="1" applyProtection="1"/>
    <xf numFmtId="167" fontId="29" fillId="0" borderId="0" xfId="0" applyNumberFormat="1" applyFont="1" applyFill="1" applyBorder="1" applyProtection="1"/>
    <xf numFmtId="0" fontId="32" fillId="0" borderId="0" xfId="0" applyFont="1" applyBorder="1" applyAlignment="1" applyProtection="1">
      <alignment vertical="center"/>
    </xf>
    <xf numFmtId="0" fontId="30" fillId="0" borderId="0" xfId="0" applyFont="1" applyBorder="1" applyAlignment="1" applyProtection="1">
      <alignment horizontal="right"/>
    </xf>
    <xf numFmtId="167" fontId="29" fillId="0" borderId="0" xfId="0" applyNumberFormat="1" applyFont="1" applyBorder="1" applyProtection="1"/>
    <xf numFmtId="0" fontId="30" fillId="0" borderId="0" xfId="0" applyFont="1" applyBorder="1" applyAlignment="1" applyProtection="1">
      <alignment horizontal="center" vertical="center" wrapText="1"/>
    </xf>
    <xf numFmtId="0" fontId="30" fillId="0" borderId="0" xfId="0" applyFont="1" applyBorder="1" applyAlignment="1" applyProtection="1">
      <alignment vertical="center"/>
    </xf>
    <xf numFmtId="167" fontId="29" fillId="0" borderId="0" xfId="0" applyNumberFormat="1" applyFont="1" applyFill="1" applyBorder="1" applyAlignment="1" applyProtection="1">
      <alignment horizontal="right" vertical="center"/>
    </xf>
    <xf numFmtId="0" fontId="34" fillId="0" borderId="0" xfId="0" applyFont="1" applyBorder="1" applyAlignment="1" applyProtection="1">
      <alignment vertical="center"/>
    </xf>
    <xf numFmtId="167" fontId="30" fillId="0" borderId="0" xfId="0" applyNumberFormat="1" applyFont="1" applyBorder="1" applyProtection="1"/>
    <xf numFmtId="0" fontId="54" fillId="8" borderId="0" xfId="0" applyFont="1" applyFill="1" applyBorder="1" applyAlignment="1" applyProtection="1">
      <alignment horizontal="center" vertical="center" wrapText="1"/>
    </xf>
    <xf numFmtId="0" fontId="54" fillId="8" borderId="0" xfId="0" applyFont="1" applyFill="1" applyBorder="1" applyAlignment="1" applyProtection="1">
      <alignment horizontal="center" vertical="center"/>
    </xf>
    <xf numFmtId="41" fontId="35" fillId="0" borderId="0" xfId="9" applyNumberFormat="1" applyFont="1" applyFill="1" applyAlignment="1">
      <alignment horizontal="center"/>
    </xf>
    <xf numFmtId="41" fontId="35" fillId="0" borderId="14" xfId="9" applyNumberFormat="1" applyFont="1" applyFill="1" applyBorder="1" applyAlignment="1">
      <alignment horizontal="center"/>
    </xf>
    <xf numFmtId="0" fontId="35" fillId="0" borderId="0" xfId="9" applyFont="1" applyFill="1" applyAlignment="1">
      <alignment horizontal="center"/>
    </xf>
    <xf numFmtId="0" fontId="35" fillId="0" borderId="0" xfId="9" applyFont="1" applyFill="1" applyBorder="1" applyAlignment="1">
      <alignment horizontal="center"/>
    </xf>
    <xf numFmtId="4" fontId="35" fillId="0" borderId="1" xfId="11" applyNumberFormat="1" applyFont="1" applyFill="1" applyBorder="1" applyAlignment="1">
      <alignment horizontal="center" vertical="center"/>
    </xf>
    <xf numFmtId="0" fontId="35" fillId="0" borderId="1" xfId="9" applyFont="1" applyFill="1" applyBorder="1" applyAlignment="1">
      <alignment horizontal="center" vertical="center"/>
    </xf>
    <xf numFmtId="166" fontId="35" fillId="0" borderId="1" xfId="7" applyNumberFormat="1" applyFont="1" applyFill="1" applyBorder="1" applyAlignment="1">
      <alignment horizontal="center" vertical="center"/>
    </xf>
    <xf numFmtId="41" fontId="35" fillId="0" borderId="1" xfId="9" applyNumberFormat="1" applyFont="1" applyFill="1" applyBorder="1" applyAlignment="1">
      <alignment horizontal="center" vertical="center"/>
    </xf>
    <xf numFmtId="0" fontId="35" fillId="0" borderId="0" xfId="9" applyFont="1" applyFill="1" applyAlignment="1"/>
    <xf numFmtId="41" fontId="35" fillId="0" borderId="14" xfId="9" applyNumberFormat="1" applyFont="1" applyFill="1" applyBorder="1" applyAlignment="1"/>
    <xf numFmtId="41" fontId="35" fillId="0" borderId="0" xfId="9" applyNumberFormat="1" applyFont="1" applyFill="1" applyBorder="1" applyAlignment="1"/>
    <xf numFmtId="0" fontId="35" fillId="0" borderId="0" xfId="9" applyFont="1" applyFill="1" applyBorder="1" applyAlignment="1"/>
    <xf numFmtId="0" fontId="35" fillId="0" borderId="15" xfId="9" applyFont="1" applyFill="1" applyBorder="1" applyAlignment="1">
      <alignment horizontal="center" vertical="center"/>
    </xf>
    <xf numFmtId="41" fontId="35" fillId="0" borderId="0" xfId="9" applyNumberFormat="1" applyFont="1" applyFill="1" applyAlignment="1"/>
    <xf numFmtId="41" fontId="35" fillId="0" borderId="0" xfId="7" applyNumberFormat="1" applyFont="1" applyFill="1" applyAlignment="1">
      <alignment horizontal="right"/>
    </xf>
    <xf numFmtId="41" fontId="35" fillId="0" borderId="0" xfId="9" applyNumberFormat="1" applyFont="1" applyFill="1" applyAlignment="1">
      <alignment horizontal="right"/>
    </xf>
    <xf numFmtId="41" fontId="58" fillId="0" borderId="0" xfId="9" applyNumberFormat="1" applyFont="1" applyFill="1" applyAlignment="1">
      <alignment horizontal="center"/>
    </xf>
    <xf numFmtId="166" fontId="58" fillId="0" borderId="14" xfId="1" applyNumberFormat="1" applyFont="1" applyFill="1" applyBorder="1" applyAlignment="1">
      <alignment horizontal="left"/>
    </xf>
    <xf numFmtId="43" fontId="58" fillId="0" borderId="0" xfId="1" applyNumberFormat="1" applyFont="1" applyFill="1" applyAlignment="1">
      <alignment horizontal="right"/>
    </xf>
    <xf numFmtId="172" fontId="58" fillId="0" borderId="0" xfId="3" applyNumberFormat="1" applyFont="1" applyFill="1" applyAlignment="1">
      <alignment horizontal="right"/>
    </xf>
    <xf numFmtId="166" fontId="58" fillId="0" borderId="0" xfId="1" applyNumberFormat="1" applyFont="1" applyFill="1" applyBorder="1" applyAlignment="1">
      <alignment horizontal="left"/>
    </xf>
    <xf numFmtId="166" fontId="58" fillId="0" borderId="0" xfId="1" applyNumberFormat="1" applyFont="1" applyFill="1" applyBorder="1"/>
    <xf numFmtId="4" fontId="57" fillId="8" borderId="1" xfId="11" applyNumberFormat="1" applyFont="1" applyFill="1" applyBorder="1" applyAlignment="1">
      <alignment horizontal="center" vertical="center"/>
    </xf>
    <xf numFmtId="0" fontId="57" fillId="8" borderId="1" xfId="9" applyFont="1" applyFill="1" applyBorder="1" applyAlignment="1">
      <alignment horizontal="center" vertical="center"/>
    </xf>
    <xf numFmtId="166" fontId="57" fillId="8" borderId="1" xfId="7" applyNumberFormat="1" applyFont="1" applyFill="1" applyBorder="1" applyAlignment="1">
      <alignment horizontal="center" vertical="center"/>
    </xf>
    <xf numFmtId="172" fontId="57" fillId="8" borderId="1" xfId="3" applyNumberFormat="1" applyFont="1" applyFill="1" applyBorder="1" applyAlignment="1">
      <alignment horizontal="center" vertical="center"/>
    </xf>
    <xf numFmtId="166" fontId="58" fillId="0" borderId="14" xfId="1" applyNumberFormat="1" applyFont="1" applyFill="1" applyBorder="1" applyAlignment="1"/>
    <xf numFmtId="166" fontId="58" fillId="0" borderId="0" xfId="1" applyNumberFormat="1" applyFont="1" applyFill="1" applyBorder="1" applyAlignment="1"/>
    <xf numFmtId="0" fontId="57" fillId="8" borderId="15" xfId="9" applyFont="1" applyFill="1" applyBorder="1" applyAlignment="1">
      <alignment horizontal="center" vertical="center"/>
    </xf>
    <xf numFmtId="0" fontId="38" fillId="0" borderId="0" xfId="9" applyFont="1" applyFill="1"/>
    <xf numFmtId="0" fontId="1" fillId="0" borderId="0" xfId="0" applyFont="1" applyFill="1"/>
    <xf numFmtId="0" fontId="11" fillId="0" borderId="0" xfId="0" applyFont="1" applyFill="1" applyBorder="1" applyAlignment="1" applyProtection="1">
      <alignment wrapText="1"/>
    </xf>
    <xf numFmtId="0" fontId="11" fillId="0" borderId="0" xfId="0" applyFont="1" applyFill="1" applyBorder="1" applyProtection="1"/>
    <xf numFmtId="0" fontId="43" fillId="11" borderId="0" xfId="0" applyFont="1" applyFill="1" applyBorder="1" applyAlignment="1" applyProtection="1">
      <alignment horizontal="center"/>
    </xf>
    <xf numFmtId="0" fontId="13" fillId="11" borderId="0" xfId="0" applyFont="1" applyFill="1" applyAlignment="1">
      <alignment horizontal="left"/>
    </xf>
    <xf numFmtId="164" fontId="13" fillId="11" borderId="0" xfId="0" applyNumberFormat="1" applyFont="1" applyFill="1" applyBorder="1"/>
    <xf numFmtId="0" fontId="43" fillId="0" borderId="0" xfId="0" applyFont="1" applyFill="1" applyBorder="1" applyAlignment="1" applyProtection="1">
      <alignment horizontal="center"/>
    </xf>
    <xf numFmtId="49" fontId="43" fillId="0" borderId="0" xfId="0" applyNumberFormat="1" applyFont="1" applyFill="1" applyBorder="1" applyAlignment="1" applyProtection="1">
      <alignment horizontal="center"/>
    </xf>
    <xf numFmtId="0" fontId="46" fillId="0" borderId="0" xfId="0" applyNumberFormat="1" applyFont="1" applyFill="1" applyBorder="1" applyAlignment="1" applyProtection="1">
      <alignment horizontal="center"/>
    </xf>
    <xf numFmtId="0" fontId="45" fillId="0" borderId="0" xfId="0" applyNumberFormat="1" applyFont="1" applyFill="1" applyBorder="1" applyAlignment="1" applyProtection="1">
      <alignment horizontal="center"/>
    </xf>
    <xf numFmtId="0" fontId="52" fillId="10" borderId="0" xfId="0" applyFont="1" applyFill="1" applyAlignment="1" applyProtection="1">
      <alignment horizontal="center"/>
    </xf>
    <xf numFmtId="0" fontId="45" fillId="9" borderId="0" xfId="0" applyNumberFormat="1" applyFont="1" applyFill="1" applyBorder="1" applyAlignment="1" applyProtection="1">
      <alignment horizontal="center"/>
      <protection locked="0"/>
    </xf>
    <xf numFmtId="0" fontId="46" fillId="9" borderId="0" xfId="0" applyNumberFormat="1" applyFont="1" applyFill="1" applyBorder="1" applyAlignment="1" applyProtection="1">
      <alignment horizontal="center"/>
      <protection locked="0"/>
    </xf>
    <xf numFmtId="0" fontId="47" fillId="9" borderId="0" xfId="4" applyNumberFormat="1" applyFont="1" applyFill="1" applyBorder="1" applyAlignment="1" applyProtection="1">
      <alignment horizontal="center"/>
      <protection locked="0"/>
    </xf>
    <xf numFmtId="0" fontId="43" fillId="9" borderId="0" xfId="0" applyNumberFormat="1" applyFont="1" applyFill="1" applyBorder="1" applyAlignment="1" applyProtection="1">
      <alignment horizontal="center"/>
      <protection locked="0"/>
    </xf>
    <xf numFmtId="0" fontId="43" fillId="9" borderId="0" xfId="0" applyFont="1" applyFill="1" applyBorder="1" applyAlignment="1" applyProtection="1">
      <alignment horizontal="center"/>
      <protection locked="0"/>
    </xf>
    <xf numFmtId="0" fontId="13" fillId="0" borderId="0" xfId="0" applyFont="1" applyFill="1" applyBorder="1" applyAlignment="1" applyProtection="1">
      <alignment horizontal="center"/>
    </xf>
    <xf numFmtId="49" fontId="43" fillId="9" borderId="0" xfId="0" applyNumberFormat="1" applyFont="1" applyFill="1" applyBorder="1" applyAlignment="1" applyProtection="1">
      <alignment horizontal="center"/>
      <protection locked="0"/>
    </xf>
    <xf numFmtId="0" fontId="13" fillId="0" borderId="0" xfId="0" applyFont="1" applyFill="1" applyBorder="1" applyAlignment="1">
      <alignment horizontal="left" wrapText="1"/>
    </xf>
    <xf numFmtId="0" fontId="13" fillId="0" borderId="0" xfId="0" applyFont="1" applyFill="1" applyBorder="1" applyAlignment="1">
      <alignment horizontal="left"/>
    </xf>
    <xf numFmtId="0" fontId="44" fillId="10" borderId="0" xfId="0" applyFont="1" applyFill="1" applyBorder="1" applyAlignment="1">
      <alignment horizontal="center"/>
    </xf>
    <xf numFmtId="0" fontId="52" fillId="10" borderId="0" xfId="0" applyFont="1" applyFill="1" applyAlignment="1">
      <alignment horizontal="center"/>
    </xf>
    <xf numFmtId="41" fontId="35" fillId="0" borderId="0" xfId="9" applyNumberFormat="1" applyFont="1" applyFill="1" applyAlignment="1">
      <alignment horizontal="left"/>
    </xf>
    <xf numFmtId="4" fontId="35" fillId="0" borderId="6" xfId="11" applyNumberFormat="1" applyFont="1" applyFill="1" applyBorder="1" applyAlignment="1">
      <alignment horizontal="center" vertical="center"/>
    </xf>
    <xf numFmtId="4" fontId="35" fillId="0" borderId="16" xfId="11" applyNumberFormat="1" applyFont="1" applyFill="1" applyBorder="1" applyAlignment="1">
      <alignment horizontal="center" vertical="center"/>
    </xf>
    <xf numFmtId="41" fontId="35" fillId="0" borderId="14" xfId="9" applyNumberFormat="1" applyFont="1" applyFill="1" applyBorder="1" applyAlignment="1">
      <alignment horizontal="left"/>
    </xf>
    <xf numFmtId="41" fontId="58" fillId="0" borderId="0" xfId="9" applyNumberFormat="1" applyFont="1" applyFill="1" applyAlignment="1">
      <alignment horizontal="left"/>
    </xf>
    <xf numFmtId="4" fontId="57" fillId="8" borderId="6" xfId="11" applyNumberFormat="1" applyFont="1" applyFill="1" applyBorder="1" applyAlignment="1">
      <alignment horizontal="center" vertical="center"/>
    </xf>
    <xf numFmtId="4" fontId="57" fillId="8" borderId="16" xfId="11" applyNumberFormat="1" applyFont="1" applyFill="1" applyBorder="1" applyAlignment="1">
      <alignment horizontal="center" vertical="center"/>
    </xf>
    <xf numFmtId="41" fontId="58" fillId="0" borderId="14" xfId="9" applyNumberFormat="1" applyFont="1" applyFill="1" applyBorder="1" applyAlignment="1">
      <alignment horizontal="left"/>
    </xf>
    <xf numFmtId="0" fontId="44" fillId="8" borderId="0" xfId="0" applyFont="1" applyFill="1" applyBorder="1" applyAlignment="1">
      <alignment horizontal="center" vertical="center"/>
    </xf>
    <xf numFmtId="0" fontId="44" fillId="8" borderId="0" xfId="0" applyFont="1" applyFill="1" applyBorder="1" applyAlignment="1">
      <alignment horizontal="center" vertical="center" wrapText="1"/>
    </xf>
    <xf numFmtId="0" fontId="13" fillId="0" borderId="0" xfId="0" applyNumberFormat="1" applyFont="1" applyFill="1" applyBorder="1" applyAlignment="1">
      <alignment horizontal="left"/>
    </xf>
    <xf numFmtId="0" fontId="13" fillId="9" borderId="0" xfId="0" applyFont="1" applyFill="1" applyBorder="1" applyAlignment="1" applyProtection="1">
      <alignment horizontal="left"/>
      <protection locked="0"/>
    </xf>
    <xf numFmtId="0" fontId="55" fillId="10" borderId="0" xfId="0" applyFont="1" applyFill="1" applyBorder="1" applyAlignment="1">
      <alignment horizontal="center"/>
    </xf>
    <xf numFmtId="0" fontId="13" fillId="0" borderId="0" xfId="0" applyFont="1" applyFill="1" applyBorder="1" applyAlignment="1">
      <alignment horizontal="center"/>
    </xf>
    <xf numFmtId="0" fontId="52" fillId="10" borderId="0" xfId="0" applyFont="1" applyFill="1" applyBorder="1" applyAlignment="1" applyProtection="1">
      <alignment horizontal="center"/>
    </xf>
    <xf numFmtId="0" fontId="33" fillId="0" borderId="0" xfId="0" applyFont="1" applyBorder="1" applyAlignment="1" applyProtection="1">
      <alignment horizontal="left" vertical="top" wrapText="1"/>
    </xf>
    <xf numFmtId="0" fontId="29" fillId="0" borderId="0" xfId="0" applyFont="1" applyFill="1" applyBorder="1" applyAlignment="1" applyProtection="1">
      <alignment horizontal="center"/>
    </xf>
    <xf numFmtId="0" fontId="56" fillId="10" borderId="0" xfId="0" applyFont="1" applyFill="1" applyBorder="1" applyAlignment="1" applyProtection="1">
      <alignment horizontal="center" vertical="center"/>
    </xf>
  </cellXfs>
  <cellStyles count="13">
    <cellStyle name="Comma" xfId="1" builtinId="3"/>
    <cellStyle name="Comma 2" xfId="7"/>
    <cellStyle name="Comma 2 2" xfId="2"/>
    <cellStyle name="Comma 2 2 2" xfId="10"/>
    <cellStyle name="Currency" xfId="3" builtinId="4"/>
    <cellStyle name="Currency 2" xfId="6"/>
    <cellStyle name="Currency 2 2" xfId="11"/>
    <cellStyle name="Hyperlink" xfId="4" builtinId="8"/>
    <cellStyle name="Normal" xfId="0" builtinId="0"/>
    <cellStyle name="Normal 2" xfId="5"/>
    <cellStyle name="Normal 2 2" xfId="9"/>
    <cellStyle name="Normal 3" xfId="8"/>
    <cellStyle name="Percent" xfId="12" builtinId="5"/>
  </cellStyles>
  <dxfs count="31">
    <dxf>
      <fill>
        <patternFill patternType="none">
          <fgColor indexed="64"/>
          <bgColor indexed="65"/>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18</xdr:row>
      <xdr:rowOff>163830</xdr:rowOff>
    </xdr:from>
    <xdr:to>
      <xdr:col>6</xdr:col>
      <xdr:colOff>403860</xdr:colOff>
      <xdr:row>33</xdr:row>
      <xdr:rowOff>104775</xdr:rowOff>
    </xdr:to>
    <xdr:sp macro="" textlink="" fLocksText="0">
      <xdr:nvSpPr>
        <xdr:cNvPr id="4" name="TextBox 3"/>
        <xdr:cNvSpPr txBox="1"/>
      </xdr:nvSpPr>
      <xdr:spPr>
        <a:xfrm>
          <a:off x="66675" y="3729990"/>
          <a:ext cx="7911465" cy="26841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36</xdr:row>
      <xdr:rowOff>9525</xdr:rowOff>
    </xdr:from>
    <xdr:to>
      <xdr:col>6</xdr:col>
      <xdr:colOff>457199</xdr:colOff>
      <xdr:row>50</xdr:row>
      <xdr:rowOff>57150</xdr:rowOff>
    </xdr:to>
    <xdr:sp macro="" textlink="" fLocksText="0">
      <xdr:nvSpPr>
        <xdr:cNvPr id="5" name="TextBox 4"/>
        <xdr:cNvSpPr txBox="1"/>
      </xdr:nvSpPr>
      <xdr:spPr>
        <a:xfrm>
          <a:off x="57150" y="6867525"/>
          <a:ext cx="7974329" cy="260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52</xdr:row>
      <xdr:rowOff>163830</xdr:rowOff>
    </xdr:from>
    <xdr:to>
      <xdr:col>6</xdr:col>
      <xdr:colOff>487680</xdr:colOff>
      <xdr:row>65</xdr:row>
      <xdr:rowOff>76200</xdr:rowOff>
    </xdr:to>
    <xdr:sp macro="" textlink="" fLocksText="0">
      <xdr:nvSpPr>
        <xdr:cNvPr id="6" name="TextBox 5"/>
        <xdr:cNvSpPr txBox="1"/>
      </xdr:nvSpPr>
      <xdr:spPr>
        <a:xfrm>
          <a:off x="76200" y="9947910"/>
          <a:ext cx="7985760" cy="22898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57150</xdr:colOff>
      <xdr:row>78</xdr:row>
      <xdr:rowOff>173355</xdr:rowOff>
    </xdr:from>
    <xdr:to>
      <xdr:col>6</xdr:col>
      <xdr:colOff>525780</xdr:colOff>
      <xdr:row>92</xdr:row>
      <xdr:rowOff>85725</xdr:rowOff>
    </xdr:to>
    <xdr:sp macro="" textlink="" fLocksText="0">
      <xdr:nvSpPr>
        <xdr:cNvPr id="7" name="TextBox 6"/>
        <xdr:cNvSpPr txBox="1"/>
      </xdr:nvSpPr>
      <xdr:spPr>
        <a:xfrm>
          <a:off x="57150" y="14902815"/>
          <a:ext cx="8042910" cy="24726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94</xdr:row>
      <xdr:rowOff>0</xdr:rowOff>
    </xdr:from>
    <xdr:to>
      <xdr:col>6</xdr:col>
      <xdr:colOff>561975</xdr:colOff>
      <xdr:row>110</xdr:row>
      <xdr:rowOff>104775</xdr:rowOff>
    </xdr:to>
    <xdr:sp macro="" textlink="" fLocksText="0">
      <xdr:nvSpPr>
        <xdr:cNvPr id="8" name="TextBox 7"/>
        <xdr:cNvSpPr txBox="1"/>
      </xdr:nvSpPr>
      <xdr:spPr>
        <a:xfrm>
          <a:off x="66675" y="17655540"/>
          <a:ext cx="8069580" cy="30308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112</xdr:row>
      <xdr:rowOff>28575</xdr:rowOff>
    </xdr:from>
    <xdr:to>
      <xdr:col>6</xdr:col>
      <xdr:colOff>581025</xdr:colOff>
      <xdr:row>126</xdr:row>
      <xdr:rowOff>152400</xdr:rowOff>
    </xdr:to>
    <xdr:sp macro="" textlink="" fLocksText="0">
      <xdr:nvSpPr>
        <xdr:cNvPr id="9" name="TextBox 8"/>
        <xdr:cNvSpPr txBox="1"/>
      </xdr:nvSpPr>
      <xdr:spPr>
        <a:xfrm>
          <a:off x="66675" y="22364700"/>
          <a:ext cx="8134350" cy="27908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128</xdr:row>
      <xdr:rowOff>57150</xdr:rowOff>
    </xdr:from>
    <xdr:to>
      <xdr:col>6</xdr:col>
      <xdr:colOff>552450</xdr:colOff>
      <xdr:row>144</xdr:row>
      <xdr:rowOff>114300</xdr:rowOff>
    </xdr:to>
    <xdr:sp macro="" textlink="" fLocksText="0">
      <xdr:nvSpPr>
        <xdr:cNvPr id="10" name="TextBox 9"/>
        <xdr:cNvSpPr txBox="1"/>
      </xdr:nvSpPr>
      <xdr:spPr>
        <a:xfrm>
          <a:off x="76200" y="23930610"/>
          <a:ext cx="8050530" cy="29832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148</xdr:row>
      <xdr:rowOff>57150</xdr:rowOff>
    </xdr:from>
    <xdr:to>
      <xdr:col>6</xdr:col>
      <xdr:colOff>571500</xdr:colOff>
      <xdr:row>160</xdr:row>
      <xdr:rowOff>142875</xdr:rowOff>
    </xdr:to>
    <xdr:sp macro="" textlink="" fLocksText="0">
      <xdr:nvSpPr>
        <xdr:cNvPr id="15" name="TextBox 14"/>
        <xdr:cNvSpPr txBox="1"/>
      </xdr:nvSpPr>
      <xdr:spPr>
        <a:xfrm>
          <a:off x="66675" y="42776775"/>
          <a:ext cx="8124825" cy="2371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Brenda Nelson Henry" refreshedDate="43668.597824189812" createdVersion="6" refreshedVersion="6" minRefreshableVersion="3" recordCount="196">
  <cacheSource type="worksheet">
    <worksheetSource ref="A11:O207" sheet="FY19 B2A"/>
  </cacheSource>
  <cacheFields count="15">
    <cacheField name="SmartTag and Name" numFmtId="0">
      <sharedItems/>
    </cacheField>
    <cacheField name="SmartTag" numFmtId="0">
      <sharedItems count="76">
        <s v="TAG000493"/>
        <s v="TAG001294"/>
        <s v="TAG001295"/>
        <s v="TAG001296"/>
        <s v="TAG001297"/>
        <s v="TAG001298"/>
        <s v="TAG001299"/>
        <s v="TAG001300"/>
        <s v="TAG001301"/>
        <s v="TAG001307"/>
        <s v="TAG001308"/>
        <s v="TAG001309"/>
        <s v="TAG001310"/>
        <s v="TAG001311"/>
        <s v="TAG001313"/>
        <s v="TAG001315"/>
        <s v="TAG001316"/>
        <s v="TAG001317"/>
        <s v="TAG001319"/>
        <s v="TAG001320"/>
        <s v="TAG001321"/>
        <s v="TAG001322"/>
        <s v="TAG001323"/>
        <s v="TAG001324"/>
        <s v="TAG001325"/>
        <s v="TAG001326"/>
        <s v="TAG001327"/>
        <s v="TAG001328"/>
        <s v="TAG001329"/>
        <s v="TAG001330"/>
        <s v="TAG001331"/>
        <s v="TAG001332"/>
        <s v="TAG001333"/>
        <s v="TAG001334"/>
        <s v="TAG001336"/>
        <s v="TAG001337"/>
        <s v="TAG001339"/>
        <s v="TAG001341"/>
        <s v="TAG001342"/>
        <s v="TAG001343"/>
        <s v="TAG001344"/>
        <s v="TAG001345"/>
        <s v="TAG001347"/>
        <s v="TAG001488"/>
        <s v="TAG001489"/>
        <s v="TAG001490"/>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 v="TAG003543"/>
        <s v="TAG004958"/>
        <s v="TAG005800" u="1"/>
      </sharedItems>
    </cacheField>
    <cacheField name="Project" numFmtId="0">
      <sharedItems/>
    </cacheField>
    <cacheField name="Fund Type" numFmtId="0">
      <sharedItems/>
    </cacheField>
    <cacheField name="Ceteogry" numFmtId="0">
      <sharedItems count="5">
        <s v="Expenses"/>
        <s v="Transfers Out"/>
        <s v="2.8%  OVERHEAD"/>
        <s v="Other Personal Services"/>
        <s v="Salaries And Benefits"/>
      </sharedItems>
    </cacheField>
    <cacheField name="Ledger Account Summary" numFmtId="0">
      <sharedItems/>
    </cacheField>
    <cacheField name="Original Budget Expenses/Transfer Out" numFmtId="170">
      <sharedItems containsSemiMixedTypes="0" containsString="0" containsNumber="1" minValue="0" maxValue="1803270"/>
    </cacheField>
    <cacheField name="Amendments Expenses/Transfer Out" numFmtId="170">
      <sharedItems containsSemiMixedTypes="0" containsString="0" containsNumber="1" minValue="-850000" maxValue="850000"/>
    </cacheField>
    <cacheField name="Adjusted Budget Expenses" numFmtId="170">
      <sharedItems containsSemiMixedTypes="0" containsString="0" containsNumber="1" minValue="-850000" maxValue="1803270"/>
    </cacheField>
    <cacheField name="Actual Expenses/Transfer Out" numFmtId="170">
      <sharedItems containsSemiMixedTypes="0" containsString="0" containsNumber="1" minValue="-0.01" maxValue="1803270"/>
    </cacheField>
    <cacheField name="Obligation" numFmtId="170">
      <sharedItems containsSemiMixedTypes="0" containsString="0" containsNumber="1" containsInteger="1" minValue="0" maxValue="0"/>
    </cacheField>
    <cacheField name="Commitment" numFmtId="171">
      <sharedItems containsSemiMixedTypes="0" containsString="0" containsNumber="1" containsInteger="1" minValue="0" maxValue="0"/>
    </cacheField>
    <cacheField name="Total Actual/Reserved" numFmtId="170">
      <sharedItems containsSemiMixedTypes="0" containsString="0" containsNumber="1" minValue="-0.01" maxValue="1803270"/>
    </cacheField>
    <cacheField name="Available Balance" numFmtId="170">
      <sharedItems containsSemiMixedTypes="0" containsString="0" containsNumber="1" minValue="-943836" maxValue="850000"/>
    </cacheField>
    <cacheField name="Percentage Remaining" numFmtId="169">
      <sharedItems containsSemiMixedTypes="0" containsString="0" containsNumber="1" minValue="-8.9841890000000006" maxValue="1.11039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Brenda Nelson Henry" refreshedDate="43669.481542476853" createdVersion="6" refreshedVersion="6" minRefreshableVersion="3" recordCount="202">
  <cacheSource type="worksheet">
    <worksheetSource ref="A11:O213" sheet="FY18 B2A"/>
  </cacheSource>
  <cacheFields count="15">
    <cacheField name="SmartTag and Name" numFmtId="0">
      <sharedItems/>
    </cacheField>
    <cacheField name="SmartTag" numFmtId="0">
      <sharedItems count="77">
        <s v="TAG000493"/>
        <s v="TAG001294"/>
        <s v="TAG001295"/>
        <s v="TAG001296"/>
        <s v="TAG001297"/>
        <s v="TAG001298"/>
        <s v="TAG001299"/>
        <s v="TAG001300"/>
        <s v="TAG001301"/>
        <s v="TAG001307"/>
        <s v="TAG001308"/>
        <s v="TAG001309"/>
        <s v="TAG001310"/>
        <s v="TAG001311"/>
        <s v="TAG001313"/>
        <s v="TAG001315"/>
        <s v="TAG001316"/>
        <s v="TAG001317"/>
        <s v="TAG001319"/>
        <s v="TAG001320"/>
        <s v="TAG001321"/>
        <s v="TAG001322"/>
        <s v="TAG001323"/>
        <s v="TAG001324"/>
        <s v="TAG001325"/>
        <s v="TAG001326"/>
        <s v="TAG001327"/>
        <s v="TAG001328"/>
        <s v="TAG001329"/>
        <s v="TAG001330"/>
        <s v="TAG001331"/>
        <s v="TAG001332"/>
        <s v="TAG001333"/>
        <s v="TAG001334"/>
        <s v="TAG001336"/>
        <s v="TAG001337"/>
        <s v="TAG001339"/>
        <s v="TAG001340"/>
        <s v="TAG001341"/>
        <s v="TAG001342"/>
        <s v="TAG001343"/>
        <s v="TAG001344"/>
        <s v="TAG001345"/>
        <s v="TAG001347"/>
        <s v="TAG001488"/>
        <s v="TAG001489"/>
        <s v="TAG001490"/>
        <s v="TAG001491"/>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 v="TAG003543"/>
        <s v="TAG004958"/>
      </sharedItems>
    </cacheField>
    <cacheField name="Project" numFmtId="0">
      <sharedItems/>
    </cacheField>
    <cacheField name="Fund Type" numFmtId="0">
      <sharedItems/>
    </cacheField>
    <cacheField name="Category" numFmtId="0">
      <sharedItems count="5">
        <s v="Expenses"/>
        <s v="2.8%  OVERHEAD"/>
        <s v="Other Personal Services"/>
        <s v="Salaries And Benefits"/>
        <s v="Transfers Out"/>
      </sharedItems>
    </cacheField>
    <cacheField name="Ledger Account Summary" numFmtId="0">
      <sharedItems/>
    </cacheField>
    <cacheField name="Original Budget Expenses/Transfer Out" numFmtId="170">
      <sharedItems containsSemiMixedTypes="0" containsString="0" containsNumber="1" minValue="0" maxValue="1718299" count="181">
        <n v="13954"/>
        <n v="4745.1499999999996"/>
        <n v="55035"/>
        <n v="64766.400000000001"/>
        <n v="131615"/>
        <n v="6219.9"/>
        <n v="54810"/>
        <n v="243031"/>
        <n v="87400"/>
        <n v="3365.12"/>
        <n v="32783"/>
        <n v="13250"/>
        <n v="2162.2199999999998"/>
        <n v="10000"/>
        <n v="53972"/>
        <n v="3000"/>
        <n v="84"/>
        <n v="4300"/>
        <n v="120.4"/>
        <n v="7000"/>
        <n v="196"/>
        <n v="4200"/>
        <n v="299.60000000000002"/>
        <n v="6500"/>
        <n v="16000"/>
        <n v="448"/>
        <n v="1300"/>
        <n v="36.4"/>
        <n v="129195"/>
        <n v="8429.82"/>
        <n v="123970"/>
        <n v="47900.15"/>
        <n v="5600"/>
        <n v="156.80000000000001"/>
        <n v="83800"/>
        <n v="2799.44"/>
        <n v="16180"/>
        <n v="1708247"/>
        <n v="6000"/>
        <n v="168"/>
        <n v="7263"/>
        <n v="203.36"/>
        <n v="53000"/>
        <n v="1484"/>
        <n v="2620"/>
        <n v="227.36"/>
        <n v="5500"/>
        <n v="8500"/>
        <n v="238"/>
        <n v="19000"/>
        <n v="532"/>
        <n v="15600"/>
        <n v="436.8"/>
        <n v="14350"/>
        <n v="401.8"/>
        <n v="28831"/>
        <n v="1309.5899999999999"/>
        <n v="17940"/>
        <n v="3500"/>
        <n v="98"/>
        <n v="17000"/>
        <n v="476"/>
        <n v="23500"/>
        <n v="658"/>
        <n v="0"/>
        <n v="2365.5500000000002"/>
        <n v="84484"/>
        <n v="400"/>
        <n v="3298.79"/>
        <n v="117414"/>
        <n v="8000"/>
        <n v="224"/>
        <n v="35000"/>
        <n v="3349.92"/>
        <n v="84640"/>
        <n v="2500"/>
        <n v="70"/>
        <n v="32000"/>
        <n v="896"/>
        <n v="167000"/>
        <n v="4676"/>
        <n v="4145"/>
        <n v="116.06"/>
        <n v="10501"/>
        <n v="294.02999999999997"/>
        <n v="20500"/>
        <n v="574"/>
        <n v="23855"/>
        <n v="794.95"/>
        <n v="4536"/>
        <n v="97692"/>
        <n v="3886.88"/>
        <n v="41125"/>
        <n v="42500"/>
        <n v="1190"/>
        <n v="7955"/>
        <n v="1410.22"/>
        <n v="42410"/>
        <n v="19691"/>
        <n v="551.35"/>
        <n v="180000"/>
        <n v="117365"/>
        <n v="75000"/>
        <n v="2380"/>
        <n v="364323"/>
        <n v="12015.16"/>
        <n v="64790"/>
        <n v="19795"/>
        <n v="2437.65"/>
        <n v="14864"/>
        <n v="52400"/>
        <n v="6110.79"/>
        <n v="15147"/>
        <n v="193095.6"/>
        <n v="28000"/>
        <n v="1089.76"/>
        <n v="10920"/>
        <n v="36800"/>
        <n v="1030.4000000000001"/>
        <n v="165147"/>
        <n v="5689.26"/>
        <n v="38041"/>
        <n v="174590"/>
        <n v="6169.52"/>
        <n v="45750"/>
        <n v="11357"/>
        <n v="1753.65"/>
        <n v="51273.4"/>
        <n v="11985"/>
        <n v="335.58"/>
        <n v="20000"/>
        <n v="4659.18"/>
        <n v="10120"/>
        <n v="136279.29999999999"/>
        <n v="9655"/>
        <n v="270.33999999999997"/>
        <n v="60000"/>
        <n v="1680"/>
        <n v="27100"/>
        <n v="1844.95"/>
        <n v="38791"/>
        <n v="40000"/>
        <n v="1120"/>
        <n v="6300"/>
        <n v="5619.16"/>
        <n v="18500"/>
        <n v="175884.44"/>
        <n v="5300"/>
        <n v="803.6"/>
        <n v="23400"/>
        <n v="1929"/>
        <n v="189.48"/>
        <n v="4838"/>
        <n v="2038.4"/>
        <n v="37800"/>
        <n v="30650"/>
        <n v="3026.22"/>
        <n v="35040"/>
        <n v="42389.440000000002"/>
        <n v="5250"/>
        <n v="147"/>
        <n v="11000"/>
        <n v="308"/>
        <n v="64089"/>
        <n v="1794.49"/>
        <n v="19912"/>
        <n v="1630.55"/>
        <n v="38322"/>
        <n v="2589.44"/>
        <n v="85980"/>
        <n v="9300"/>
        <n v="260.39999999999998"/>
        <n v="16500"/>
        <n v="462"/>
        <n v="5545"/>
        <n v="19500"/>
        <n v="162535.63"/>
        <n v="1718299"/>
        <n v="15000"/>
        <n v="601.44000000000005"/>
        <n v="6480"/>
      </sharedItems>
    </cacheField>
    <cacheField name="Amendments Expenses/Transfer Out" numFmtId="170">
      <sharedItems containsSemiMixedTypes="0" containsString="0" containsNumber="1" minValue="-144716" maxValue="57000"/>
    </cacheField>
    <cacheField name="Adjusted Budget Expenses" numFmtId="170">
      <sharedItems containsSemiMixedTypes="0" containsString="0" containsNumber="1" minValue="0" maxValue="1718299"/>
    </cacheField>
    <cacheField name="Actual Expenses/Transfer Out" numFmtId="170">
      <sharedItems containsSemiMixedTypes="0" containsString="0" containsNumber="1" minValue="0" maxValue="1718299"/>
    </cacheField>
    <cacheField name="Obligation" numFmtId="170">
      <sharedItems containsSemiMixedTypes="0" containsString="0" containsNumber="1" containsInteger="1" minValue="0" maxValue="0"/>
    </cacheField>
    <cacheField name="Commitment" numFmtId="171">
      <sharedItems containsSemiMixedTypes="0" containsString="0" containsNumber="1" containsInteger="1" minValue="0" maxValue="0"/>
    </cacheField>
    <cacheField name="Total Actual/Reserved" numFmtId="170">
      <sharedItems containsSemiMixedTypes="0" containsString="0" containsNumber="1" minValue="0" maxValue="1718299"/>
    </cacheField>
    <cacheField name="Available Balance" numFmtId="170">
      <sharedItems containsSemiMixedTypes="0" containsString="0" containsNumber="1" minValue="-94274.07" maxValue="53651.03"/>
    </cacheField>
    <cacheField name="Percentage Remaining" numFmtId="169">
      <sharedItems containsSemiMixedTypes="0" containsString="0" containsNumber="1" minValue="-1.880412"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Brenda Nelson Henry" refreshedDate="43669.494713888889" createdVersion="6" refreshedVersion="6" minRefreshableVersion="3" recordCount="212">
  <cacheSource type="worksheet">
    <worksheetSource ref="A11:K223" sheet="FY17 B2A"/>
  </cacheSource>
  <cacheFields count="11">
    <cacheField name="SmartTag Name" numFmtId="0">
      <sharedItems/>
    </cacheField>
    <cacheField name="SmartTag" numFmtId="0">
      <sharedItems count="78">
        <s v="TAG000493"/>
        <s v="TAG001294"/>
        <s v="TAG001295"/>
        <s v="TAG001296"/>
        <s v="TAG001297"/>
        <s v="TAG001298"/>
        <s v="TAG001299"/>
        <s v="TAG001300"/>
        <s v="TAG001301"/>
        <s v="TAG001303"/>
        <s v="TAG001307"/>
        <s v="TAG001308"/>
        <s v="TAG001309"/>
        <s v="TAG001310"/>
        <s v="TAG001311"/>
        <s v="TAG001313"/>
        <s v="TAG001315"/>
        <s v="TAG001316"/>
        <s v="TAG001317"/>
        <s v="TAG001318"/>
        <s v="TAG001319"/>
        <s v="TAG001320"/>
        <s v="TAG001321"/>
        <s v="TAG001322"/>
        <s v="TAG001323"/>
        <s v="TAG001324"/>
        <s v="TAG001325"/>
        <s v="TAG001326"/>
        <s v="TAG001327"/>
        <s v="TAG001328"/>
        <s v="TAG001329"/>
        <s v="TAG001330"/>
        <s v="TAG001331"/>
        <s v="TAG001332"/>
        <s v="TAG001333"/>
        <s v="TAG001334"/>
        <s v="TAG001336"/>
        <s v="TAG001337"/>
        <s v="TAG001338"/>
        <s v="TAG001339"/>
        <s v="TAG001340"/>
        <s v="TAG001341"/>
        <s v="TAG001342"/>
        <s v="TAG001343"/>
        <s v="TAG001344"/>
        <s v="TAG001345"/>
        <s v="TAG001347"/>
        <s v="TAG001488"/>
        <s v="TAG001489"/>
        <s v="TAG001490"/>
        <s v="TAG001491"/>
        <s v="TAG001492"/>
        <s v="TAG001493"/>
        <s v="TAG001494"/>
        <s v="TAG001495"/>
        <s v="TAG001496"/>
        <s v="TAG001498"/>
        <s v="TAG001499"/>
        <s v="TAG001500"/>
        <s v="TAG001501"/>
        <s v="TAG001502"/>
        <s v="TAG001503"/>
        <s v="TAG001504"/>
        <s v="TAG001505"/>
        <s v="TAG001506"/>
        <s v="TAG001507"/>
        <s v="TAG001508"/>
        <s v="TAG001509"/>
        <s v="TAG001510"/>
        <s v="TAG001511"/>
        <s v="TAG001512"/>
        <s v="TAG001513"/>
        <s v="TAG001514"/>
        <s v="TAG001515"/>
        <s v="TAG001516"/>
        <s v="TAG001517"/>
        <s v="TAG001518"/>
        <s v="TAG003502"/>
      </sharedItems>
    </cacheField>
    <cacheField name="Project" numFmtId="0">
      <sharedItems/>
    </cacheField>
    <cacheField name="Fund Type" numFmtId="0">
      <sharedItems/>
    </cacheField>
    <cacheField name="Ledger Account Summary" numFmtId="0">
      <sharedItems count="5">
        <s v="FAU Master Account Set: Budget Pool - Expense"/>
        <s v="FAU Master Account Set: Budget Pool - INTER-Fund Transfers Out"/>
        <s v="FAU Master Account Set: Budget Pool - INTRA-Fund Transfers Out"/>
        <s v="FAU Master Account Set: Budget Pool - OPS"/>
        <s v="FAU Master Account Set: Budget Pool - Salaries &amp; Benefits (AMP, SP, Faculty)"/>
      </sharedItems>
    </cacheField>
    <cacheField name="Original Budget Expenses/Transfer Out" numFmtId="170">
      <sharedItems containsSemiMixedTypes="0" containsString="0" containsNumber="1" minValue="0" maxValue="1603076"/>
    </cacheField>
    <cacheField name="Amendments Expenses/Transfer Out" numFmtId="170">
      <sharedItems containsSemiMixedTypes="0" containsString="0" containsNumber="1" minValue="-50450" maxValue="147500"/>
    </cacheField>
    <cacheField name="Adjusted Budget Expenses" numFmtId="170">
      <sharedItems containsSemiMixedTypes="0" containsString="0" containsNumber="1" minValue="0" maxValue="1603076"/>
    </cacheField>
    <cacheField name="Actual Expenses/Transfer Out" numFmtId="170">
      <sharedItems containsSemiMixedTypes="0" containsString="0" containsNumber="1" minValue="-1.84" maxValue="1603076"/>
    </cacheField>
    <cacheField name="Obligation" numFmtId="170">
      <sharedItems containsSemiMixedTypes="0" containsString="0" containsNumber="1" containsInteger="1" minValue="-475" maxValue="0"/>
    </cacheField>
    <cacheField name="Commitment" numFmtId="171">
      <sharedItems containsSemiMixedTypes="0" containsString="0" containsNumber="1" minValue="-585" maxValue="4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6">
  <r>
    <s v="TAG000493 Jupiter - Burrow Activity Center"/>
    <x v="0"/>
    <s v="(Blank)"/>
    <s v="Student Government *1"/>
    <x v="0"/>
    <s v="FAU Master Account Set: Budget Pool - Expense"/>
    <n v="11765"/>
    <n v="0"/>
    <n v="11765"/>
    <n v="0"/>
    <n v="0"/>
    <n v="0"/>
    <n v="0"/>
    <n v="11765"/>
    <n v="1"/>
  </r>
  <r>
    <s v="TAG000493 Jupiter - Burrow Activity Center"/>
    <x v="0"/>
    <s v="(Blank)"/>
    <s v="Student Government *1"/>
    <x v="1"/>
    <s v="FAU Master Account Set: Budget Pool - INTER-Fund Transfers Out"/>
    <n v="0"/>
    <n v="0"/>
    <n v="0"/>
    <n v="138434"/>
    <n v="0"/>
    <n v="0"/>
    <n v="138434"/>
    <n v="-138434"/>
    <n v="0"/>
  </r>
  <r>
    <s v="TAG000493 Jupiter - Burrow Activity Center"/>
    <x v="0"/>
    <s v="(Blank)"/>
    <s v="Student Government *1"/>
    <x v="2"/>
    <s v="FAU Master Account Set: Budget Pool - INTRA-Fund Transfers Out"/>
    <n v="4736.41"/>
    <n v="0"/>
    <n v="4736.41"/>
    <n v="6.82"/>
    <n v="0"/>
    <n v="0"/>
    <n v="6.82"/>
    <n v="4729.59"/>
    <n v="0.99856"/>
  </r>
  <r>
    <s v="TAG000493 Jupiter - Burrow Activity Center"/>
    <x v="0"/>
    <s v="(Blank)"/>
    <s v="Student Government *1"/>
    <x v="3"/>
    <s v="FAU Master Account Set: Budget Pool - OPS"/>
    <n v="57160"/>
    <n v="0"/>
    <n v="57160"/>
    <n v="0"/>
    <n v="0"/>
    <n v="0"/>
    <n v="0"/>
    <n v="57160"/>
    <n v="1"/>
  </r>
  <r>
    <s v="TAG000493 Jupiter - Burrow Activity Center"/>
    <x v="0"/>
    <s v="(Blank)"/>
    <s v="Student Government *1"/>
    <x v="4"/>
    <s v="FAU Master Account Set: Budget Pool - Salaries &amp; Benefits (AMP, SP, Faculty)"/>
    <n v="64518.25"/>
    <n v="0"/>
    <n v="64518.25"/>
    <n v="243.42"/>
    <n v="0"/>
    <n v="0"/>
    <n v="243.42"/>
    <n v="64274.83"/>
    <n v="0.99622699999999997"/>
  </r>
  <r>
    <s v="TAG001294 Student Government - Student Life and Recreation - Jupiter"/>
    <x v="1"/>
    <s v="(Blank)"/>
    <s v="Student Government *1"/>
    <x v="0"/>
    <s v="FAU Master Account Set: Budget Pool - Expense"/>
    <n v="124465"/>
    <n v="0"/>
    <n v="124465"/>
    <n v="0"/>
    <n v="0"/>
    <n v="0"/>
    <n v="0"/>
    <n v="124465"/>
    <n v="1"/>
  </r>
  <r>
    <s v="TAG001294 Student Government - Student Life and Recreation - Jupiter"/>
    <x v="1"/>
    <s v="(Blank)"/>
    <s v="Student Government *1"/>
    <x v="1"/>
    <s v="FAU Master Account Set: Budget Pool - INTER-Fund Transfers Out"/>
    <n v="0"/>
    <n v="0"/>
    <n v="0"/>
    <n v="192627"/>
    <n v="0"/>
    <n v="0"/>
    <n v="192627"/>
    <n v="-192627"/>
    <n v="0"/>
  </r>
  <r>
    <s v="TAG001294 Student Government - Student Life and Recreation - Jupiter"/>
    <x v="1"/>
    <s v="(Blank)"/>
    <s v="Student Government *1"/>
    <x v="2"/>
    <s v="FAU Master Account Set: Budget Pool - INTRA-Fund Transfers Out"/>
    <n v="6219.42"/>
    <n v="0"/>
    <n v="6219.42"/>
    <n v="-0.01"/>
    <n v="0"/>
    <n v="0"/>
    <n v="-0.01"/>
    <n v="6219.43"/>
    <n v="1.0000020000000001"/>
  </r>
  <r>
    <s v="TAG001294 Student Government - Student Life and Recreation - Jupiter"/>
    <x v="1"/>
    <s v="(Blank)"/>
    <s v="Student Government *1"/>
    <x v="3"/>
    <s v="FAU Master Account Set: Budget Pool - OPS"/>
    <n v="61943"/>
    <n v="0"/>
    <n v="61943"/>
    <n v="0"/>
    <n v="0"/>
    <n v="0"/>
    <n v="0"/>
    <n v="61943"/>
    <n v="1"/>
  </r>
  <r>
    <s v="TAG001295 Student Government - Wellness Center - Broward"/>
    <x v="2"/>
    <s v="(Blank)"/>
    <s v="Student Government *1"/>
    <x v="1"/>
    <s v="FAU Master Account Set: Budget Pool - INTER-Fund Transfers Out"/>
    <n v="245238"/>
    <n v="0"/>
    <n v="245238"/>
    <n v="245238"/>
    <n v="0"/>
    <n v="0"/>
    <n v="245238"/>
    <n v="0"/>
    <n v="0"/>
  </r>
  <r>
    <s v="TAG001296 Student Government - Owl Production - Broward"/>
    <x v="3"/>
    <s v="(Blank)"/>
    <s v="Student Government *1"/>
    <x v="0"/>
    <s v="FAU Master Account Set: Budget Pool - Expense"/>
    <n v="93390"/>
    <n v="0"/>
    <n v="93390"/>
    <n v="62454.26"/>
    <n v="0"/>
    <n v="0"/>
    <n v="62454.26"/>
    <n v="30935.74"/>
    <n v="0.33125300000000002"/>
  </r>
  <r>
    <s v="TAG001296 Student Government - Owl Production - Broward"/>
    <x v="3"/>
    <s v="(Blank)"/>
    <s v="Student Government *1"/>
    <x v="2"/>
    <s v="FAU Master Account Set: Budget Pool - INTRA-Fund Transfers Out"/>
    <n v="3365.04"/>
    <n v="0"/>
    <n v="3365.04"/>
    <n v="2166.34"/>
    <n v="0"/>
    <n v="0"/>
    <n v="2166.34"/>
    <n v="1198.7"/>
    <n v="0.35622199999999998"/>
  </r>
  <r>
    <s v="TAG001296 Student Government - Owl Production - Broward"/>
    <x v="3"/>
    <s v="(Blank)"/>
    <s v="Student Government *1"/>
    <x v="3"/>
    <s v="FAU Master Account Set: Budget Pool - OPS"/>
    <n v="26790"/>
    <n v="0"/>
    <n v="26790"/>
    <n v="14915.81"/>
    <n v="0"/>
    <n v="0"/>
    <n v="14915.81"/>
    <n v="11874.19"/>
    <n v="0.44323200000000001"/>
  </r>
  <r>
    <s v="TAG001297 Student Government - Involvement and Leadership - Davie"/>
    <x v="4"/>
    <s v="(Blank)"/>
    <s v="Student Government *1"/>
    <x v="0"/>
    <s v="FAU Master Account Set: Budget Pool - Expense"/>
    <n v="13250"/>
    <n v="-1721.63"/>
    <n v="11528.37"/>
    <n v="8338.2000000000007"/>
    <n v="0"/>
    <n v="0"/>
    <n v="8338.2000000000007"/>
    <n v="3190.17"/>
    <n v="0.276723"/>
  </r>
  <r>
    <s v="TAG001297 Student Government - Involvement and Leadership - Davie"/>
    <x v="4"/>
    <s v="(Blank)"/>
    <s v="Student Government *1"/>
    <x v="2"/>
    <s v="FAU Master Account Set: Budget Pool - INTRA-Fund Transfers Out"/>
    <n v="2322.1999999999998"/>
    <n v="0"/>
    <n v="2322.1999999999998"/>
    <n v="2115.09"/>
    <n v="0"/>
    <n v="0"/>
    <n v="2115.09"/>
    <n v="207.11"/>
    <n v="8.9187000000000002E-2"/>
  </r>
  <r>
    <s v="TAG001297 Student Government - Involvement and Leadership - Davie"/>
    <x v="4"/>
    <s v="(Blank)"/>
    <s v="Student Government *1"/>
    <x v="3"/>
    <s v="FAU Master Account Set: Budget Pool - OPS"/>
    <n v="9200"/>
    <n v="0"/>
    <n v="9200"/>
    <n v="4993.57"/>
    <n v="0"/>
    <n v="0"/>
    <n v="4993.57"/>
    <n v="4206.43"/>
    <n v="0.45722099999999999"/>
  </r>
  <r>
    <s v="TAG001297 Student Government - Involvement and Leadership - Davie"/>
    <x v="4"/>
    <s v="(Blank)"/>
    <s v="Student Government *1"/>
    <x v="4"/>
    <s v="FAU Master Account Set: Budget Pool - Salaries &amp; Benefits (AMP, SP, Faculty)"/>
    <n v="60485.86"/>
    <n v="1721.63"/>
    <n v="62207.49"/>
    <n v="62207.51"/>
    <n v="0"/>
    <n v="0"/>
    <n v="62207.51"/>
    <n v="-0.02"/>
    <n v="0"/>
  </r>
  <r>
    <s v="TAG001298 Student Government - Student Accessibility Services Broward"/>
    <x v="5"/>
    <s v="(Blank)"/>
    <s v="Student Government *1"/>
    <x v="0"/>
    <s v="FAU Master Account Set: Budget Pool - Expense"/>
    <n v="3000"/>
    <n v="0"/>
    <n v="3000"/>
    <n v="2625"/>
    <n v="0"/>
    <n v="0"/>
    <n v="2625"/>
    <n v="375"/>
    <n v="0.125"/>
  </r>
  <r>
    <s v="TAG001298 Student Government - Student Accessibility Services Broward"/>
    <x v="5"/>
    <s v="(Blank)"/>
    <s v="Student Government *1"/>
    <x v="2"/>
    <s v="FAU Master Account Set: Budget Pool - INTRA-Fund Transfers Out"/>
    <n v="84"/>
    <n v="0"/>
    <n v="84"/>
    <n v="73.5"/>
    <n v="0"/>
    <n v="0"/>
    <n v="73.5"/>
    <n v="10.5"/>
    <n v="0.125"/>
  </r>
  <r>
    <s v="TAG001299 Student Government - Volunteer Center - Broward"/>
    <x v="6"/>
    <s v="(Blank)"/>
    <s v="Student Government *1"/>
    <x v="0"/>
    <s v="FAU Master Account Set: Budget Pool - Expense"/>
    <n v="4300"/>
    <n v="0"/>
    <n v="4300"/>
    <n v="3718.15"/>
    <n v="0"/>
    <n v="0"/>
    <n v="3718.15"/>
    <n v="581.85"/>
    <n v="0.13531399999999999"/>
  </r>
  <r>
    <s v="TAG001299 Student Government - Volunteer Center - Broward"/>
    <x v="6"/>
    <s v="(Blank)"/>
    <s v="Student Government *1"/>
    <x v="2"/>
    <s v="FAU Master Account Set: Budget Pool - INTRA-Fund Transfers Out"/>
    <n v="120.4"/>
    <n v="0"/>
    <n v="120.4"/>
    <n v="104.11"/>
    <n v="0"/>
    <n v="0"/>
    <n v="104.11"/>
    <n v="16.29"/>
    <n v="0.135299"/>
  </r>
  <r>
    <s v="TAG001300 Student Government - Achievement Awards - Broward"/>
    <x v="7"/>
    <s v="(Blank)"/>
    <s v="Student Government *1"/>
    <x v="0"/>
    <s v="FAU Master Account Set: Budget Pool - Expense"/>
    <n v="7000"/>
    <n v="0"/>
    <n v="7000"/>
    <n v="6434.07"/>
    <n v="0"/>
    <n v="0"/>
    <n v="6434.07"/>
    <n v="565.92999999999995"/>
    <n v="8.0847000000000002E-2"/>
  </r>
  <r>
    <s v="TAG001300 Student Government - Achievement Awards - Broward"/>
    <x v="7"/>
    <s v="(Blank)"/>
    <s v="Student Government *1"/>
    <x v="2"/>
    <s v="FAU Master Account Set: Budget Pool - INTRA-Fund Transfers Out"/>
    <n v="196"/>
    <n v="0"/>
    <n v="196"/>
    <n v="180.15"/>
    <n v="0"/>
    <n v="0"/>
    <n v="180.15"/>
    <n v="15.85"/>
    <n v="8.0866999999999994E-2"/>
  </r>
  <r>
    <s v="TAG001301 Student Government - Broward House Projects"/>
    <x v="8"/>
    <s v="(Blank)"/>
    <s v="Student Government *1"/>
    <x v="0"/>
    <s v="FAU Master Account Set: Budget Pool - Expense"/>
    <n v="4200"/>
    <n v="0"/>
    <n v="4200"/>
    <n v="1666.49"/>
    <n v="0"/>
    <n v="0"/>
    <n v="1666.49"/>
    <n v="2533.5100000000002"/>
    <n v="0.603217"/>
  </r>
  <r>
    <s v="TAG001301 Student Government - Broward House Projects"/>
    <x v="8"/>
    <s v="(Blank)"/>
    <s v="Student Government *1"/>
    <x v="2"/>
    <s v="FAU Master Account Set: Budget Pool - INTRA-Fund Transfers Out"/>
    <n v="299.60000000000002"/>
    <n v="0"/>
    <n v="299.60000000000002"/>
    <n v="53.84"/>
    <n v="0"/>
    <n v="0"/>
    <n v="53.84"/>
    <n v="245.76"/>
    <n v="0.82029399999999997"/>
  </r>
  <r>
    <s v="TAG001301 Student Government - Broward House Projects"/>
    <x v="8"/>
    <s v="(Blank)"/>
    <s v="Student Government *1"/>
    <x v="3"/>
    <s v="FAU Master Account Set: Budget Pool - OPS"/>
    <n v="6500"/>
    <n v="0"/>
    <n v="6500"/>
    <n v="256.51"/>
    <n v="0"/>
    <n v="0"/>
    <n v="256.51"/>
    <n v="6243.49"/>
    <n v="0.96053699999999997"/>
  </r>
  <r>
    <s v="TAG001307 Student Government - Cultural Awareness - Broward"/>
    <x v="9"/>
    <s v="(Blank)"/>
    <s v="Student Government *1"/>
    <x v="0"/>
    <s v="FAU Master Account Set: Budget Pool - Expense"/>
    <n v="12953"/>
    <n v="0"/>
    <n v="12953"/>
    <n v="10782.86"/>
    <n v="0"/>
    <n v="0"/>
    <n v="10782.86"/>
    <n v="2170.14"/>
    <n v="0.16753999999999999"/>
  </r>
  <r>
    <s v="TAG001307 Student Government - Cultural Awareness - Broward"/>
    <x v="9"/>
    <s v="(Blank)"/>
    <s v="Student Government *1"/>
    <x v="2"/>
    <s v="FAU Master Account Set: Budget Pool - INTRA-Fund Transfers Out"/>
    <n v="362.68"/>
    <n v="0"/>
    <n v="362.68"/>
    <n v="301.89999999999998"/>
    <n v="0"/>
    <n v="0"/>
    <n v="301.89999999999998"/>
    <n v="60.78"/>
    <n v="0.16758600000000001"/>
  </r>
  <r>
    <s v="TAG001308 Broward Campus - Student Services"/>
    <x v="10"/>
    <s v="(Blank)"/>
    <s v="Student Government *1"/>
    <x v="0"/>
    <s v="FAU Master Account Set: Budget Pool - Expense"/>
    <n v="1300"/>
    <n v="0"/>
    <n v="1300"/>
    <n v="1353.23"/>
    <n v="0"/>
    <n v="0"/>
    <n v="1353.23"/>
    <n v="-53.23"/>
    <n v="-4.0946000000000003E-2"/>
  </r>
  <r>
    <s v="TAG001308 Broward Campus - Student Services"/>
    <x v="10"/>
    <s v="(Blank)"/>
    <s v="Student Government *1"/>
    <x v="2"/>
    <s v="FAU Master Account Set: Budget Pool - INTRA-Fund Transfers Out"/>
    <n v="36.4"/>
    <n v="0"/>
    <n v="36.4"/>
    <n v="37.89"/>
    <n v="0"/>
    <n v="0"/>
    <n v="37.89"/>
    <n v="-1.49"/>
    <n v="-4.0933999999999998E-2"/>
  </r>
  <r>
    <s v="TAG001309 Student Government - Operations - Davie"/>
    <x v="11"/>
    <s v="(Blank)"/>
    <s v="Student Government *1"/>
    <x v="0"/>
    <s v="FAU Master Account Set: Budget Pool - Expense"/>
    <n v="0"/>
    <n v="0"/>
    <n v="0"/>
    <n v="0"/>
    <n v="0"/>
    <n v="0"/>
    <n v="0"/>
    <n v="0"/>
    <n v="0"/>
  </r>
  <r>
    <s v="TAG001309 Student Government - Operations - Davie"/>
    <x v="11"/>
    <s v="(Blank)"/>
    <s v="Student Government *1"/>
    <x v="1"/>
    <s v="FAU Master Account Set: Budget Pool - INTER-Fund Transfers Out"/>
    <n v="307989"/>
    <n v="0"/>
    <n v="307989"/>
    <n v="307989"/>
    <n v="0"/>
    <n v="0"/>
    <n v="307989"/>
    <n v="0"/>
    <n v="0"/>
  </r>
  <r>
    <s v="TAG001309 Student Government - Operations - Davie"/>
    <x v="11"/>
    <s v="(Blank)"/>
    <s v="Student Government *1"/>
    <x v="2"/>
    <s v="FAU Master Account Set: Budget Pool - INTRA-Fund Transfers Out"/>
    <n v="0"/>
    <n v="0"/>
    <n v="0"/>
    <n v="0"/>
    <n v="0"/>
    <n v="0"/>
    <n v="0"/>
    <n v="0"/>
    <n v="0"/>
  </r>
  <r>
    <s v="TAG001309 Student Government - Operations - Davie"/>
    <x v="11"/>
    <s v="(Blank)"/>
    <s v="Student Government *1"/>
    <x v="3"/>
    <s v="FAU Master Account Set: Budget Pool - OPS"/>
    <n v="0"/>
    <n v="0"/>
    <n v="0"/>
    <n v="0"/>
    <n v="0"/>
    <n v="0"/>
    <n v="0"/>
    <n v="0"/>
    <n v="0"/>
  </r>
  <r>
    <s v="TAG001309 Student Government - Operations - Davie"/>
    <x v="11"/>
    <s v="(Blank)"/>
    <s v="Student Government *1"/>
    <x v="4"/>
    <s v="FAU Master Account Set: Budget Pool - Salaries &amp; Benefits (AMP, SP, Faculty)"/>
    <n v="0"/>
    <n v="0"/>
    <n v="0"/>
    <n v="0"/>
    <n v="0"/>
    <n v="0"/>
    <n v="0"/>
    <n v="0"/>
    <n v="0"/>
  </r>
  <r>
    <s v="TAG001310 Student Government - S.A.V.I - Jupiter"/>
    <x v="12"/>
    <s v="(Blank)"/>
    <s v="Student Government *1"/>
    <x v="0"/>
    <s v="FAU Master Account Set: Budget Pool - Expense"/>
    <n v="5600"/>
    <n v="0"/>
    <n v="5600"/>
    <n v="4999.3500000000004"/>
    <n v="0"/>
    <n v="0"/>
    <n v="4999.3500000000004"/>
    <n v="600.65"/>
    <n v="0.10725899999999999"/>
  </r>
  <r>
    <s v="TAG001310 Student Government - S.A.V.I - Jupiter"/>
    <x v="12"/>
    <s v="(Blank)"/>
    <s v="Student Government *1"/>
    <x v="2"/>
    <s v="FAU Master Account Set: Budget Pool - INTRA-Fund Transfers Out"/>
    <n v="156.80000000000001"/>
    <n v="0"/>
    <n v="156.80000000000001"/>
    <n v="139.99"/>
    <n v="0"/>
    <n v="0"/>
    <n v="139.99"/>
    <n v="16.809999999999999"/>
    <n v="0.107207"/>
  </r>
  <r>
    <s v="TAG001311 Student Government - Program Board - Jupiter"/>
    <x v="13"/>
    <s v="(Blank)"/>
    <s v="Student Government *1"/>
    <x v="0"/>
    <s v="FAU Master Account Set: Budget Pool - Expense"/>
    <n v="90500"/>
    <n v="0"/>
    <n v="90500"/>
    <n v="85436.6"/>
    <n v="0"/>
    <n v="0"/>
    <n v="85436.6"/>
    <n v="5063.3999999999996"/>
    <n v="5.5948999999999999E-2"/>
  </r>
  <r>
    <s v="TAG001311 Student Government - Program Board - Jupiter"/>
    <x v="13"/>
    <s v="(Blank)"/>
    <s v="Student Government *1"/>
    <x v="2"/>
    <s v="FAU Master Account Set: Budget Pool - INTRA-Fund Transfers Out"/>
    <n v="3054.24"/>
    <n v="0"/>
    <n v="3054.24"/>
    <n v="2891.72"/>
    <n v="0"/>
    <n v="0"/>
    <n v="2891.72"/>
    <n v="162.52000000000001"/>
    <n v="5.3211000000000001E-2"/>
  </r>
  <r>
    <s v="TAG001311 Student Government - Program Board - Jupiter"/>
    <x v="13"/>
    <s v="(Blank)"/>
    <s v="Student Government *1"/>
    <x v="3"/>
    <s v="FAU Master Account Set: Budget Pool - OPS"/>
    <n v="18580"/>
    <n v="0"/>
    <n v="18580"/>
    <n v="17839.79"/>
    <n v="0"/>
    <n v="0"/>
    <n v="17839.79"/>
    <n v="740.21"/>
    <n v="3.9838999999999999E-2"/>
  </r>
  <r>
    <s v="TAG001313 Student Government - Campus Recreation Facility Ops"/>
    <x v="14"/>
    <s v="(Blank)"/>
    <s v="Student Government *1"/>
    <x v="1"/>
    <s v="FAU Master Account Set: Budget Pool - INTER-Fund Transfers Out"/>
    <n v="1729555"/>
    <n v="0"/>
    <n v="1729555"/>
    <n v="1729554.96"/>
    <n v="0"/>
    <n v="0"/>
    <n v="1729554.96"/>
    <n v="0.04"/>
    <n v="0"/>
  </r>
  <r>
    <s v="TAG001315 Student Government - Banquet"/>
    <x v="15"/>
    <s v="(Blank)"/>
    <s v="Student Government *1"/>
    <x v="0"/>
    <s v="FAU Master Account Set: Budget Pool - Expense"/>
    <n v="6000"/>
    <n v="0"/>
    <n v="6000"/>
    <n v="1461.13"/>
    <n v="0"/>
    <n v="0"/>
    <n v="1461.13"/>
    <n v="4538.87"/>
    <n v="0.75647799999999998"/>
  </r>
  <r>
    <s v="TAG001315 Student Government - Banquet"/>
    <x v="15"/>
    <s v="(Blank)"/>
    <s v="Student Government *1"/>
    <x v="2"/>
    <s v="FAU Master Account Set: Budget Pool - INTRA-Fund Transfers Out"/>
    <n v="168"/>
    <n v="0"/>
    <n v="168"/>
    <n v="40.909999999999997"/>
    <n v="0"/>
    <n v="0"/>
    <n v="40.909999999999997"/>
    <n v="127.09"/>
    <n v="0.75648800000000005"/>
  </r>
  <r>
    <s v="TAG001316 Student Government - Student Affairs - Jupiter"/>
    <x v="16"/>
    <s v="(Blank)"/>
    <s v="Student Government *1"/>
    <x v="0"/>
    <s v="FAU Master Account Set: Budget Pool - Expense"/>
    <n v="7263"/>
    <n v="0"/>
    <n v="7263"/>
    <n v="5066.5600000000004"/>
    <n v="0"/>
    <n v="0"/>
    <n v="5066.5600000000004"/>
    <n v="2196.44"/>
    <n v="0.30241499999999999"/>
  </r>
  <r>
    <s v="TAG001316 Student Government - Student Affairs - Jupiter"/>
    <x v="16"/>
    <s v="(Blank)"/>
    <s v="Student Government *1"/>
    <x v="2"/>
    <s v="FAU Master Account Set: Budget Pool - INTRA-Fund Transfers Out"/>
    <n v="203.36"/>
    <n v="0"/>
    <n v="203.36"/>
    <n v="141.87"/>
    <n v="0"/>
    <n v="0"/>
    <n v="141.87"/>
    <n v="61.49"/>
    <n v="0.30237000000000003"/>
  </r>
  <r>
    <s v="TAG001317 Sport Club Council"/>
    <x v="17"/>
    <s v="(Blank)"/>
    <s v="Student Government *1"/>
    <x v="0"/>
    <s v="FAU Master Account Set: Budget Pool - Expense"/>
    <n v="66547"/>
    <n v="0"/>
    <n v="66547"/>
    <n v="60271.09"/>
    <n v="0"/>
    <n v="0"/>
    <n v="60271.09"/>
    <n v="6275.91"/>
    <n v="9.4308000000000003E-2"/>
  </r>
  <r>
    <s v="TAG001317 Sport Club Council"/>
    <x v="17"/>
    <s v="(Blank)"/>
    <s v="Student Government *1"/>
    <x v="2"/>
    <s v="FAU Master Account Set: Budget Pool - INTRA-Fund Transfers Out"/>
    <n v="1863.32"/>
    <n v="0"/>
    <n v="1863.32"/>
    <n v="1687.57"/>
    <n v="0"/>
    <n v="0"/>
    <n v="1687.57"/>
    <n v="175.75"/>
    <n v="9.4321000000000002E-2"/>
  </r>
  <r>
    <s v="TAG001319 Student Government - House Projects - Jupiter"/>
    <x v="18"/>
    <s v="(Blank)"/>
    <s v="Student Government *1"/>
    <x v="0"/>
    <s v="FAU Master Account Set: Budget Pool - Expense"/>
    <n v="1355"/>
    <n v="0"/>
    <n v="1355"/>
    <n v="876.17"/>
    <n v="0"/>
    <n v="0"/>
    <n v="876.17"/>
    <n v="478.83"/>
    <n v="0.35338000000000003"/>
  </r>
  <r>
    <s v="TAG001319 Student Government - House Projects - Jupiter"/>
    <x v="18"/>
    <s v="(Blank)"/>
    <s v="Student Government *1"/>
    <x v="2"/>
    <s v="FAU Master Account Set: Budget Pool - INTRA-Fund Transfers Out"/>
    <n v="186.2"/>
    <n v="0"/>
    <n v="186.2"/>
    <n v="79.58"/>
    <n v="0"/>
    <n v="0"/>
    <n v="79.58"/>
    <n v="106.62"/>
    <n v="0.57260999999999995"/>
  </r>
  <r>
    <s v="TAG001319 Student Government - House Projects - Jupiter"/>
    <x v="18"/>
    <s v="(Blank)"/>
    <s v="Student Government *1"/>
    <x v="3"/>
    <s v="FAU Master Account Set: Budget Pool - OPS"/>
    <n v="5295"/>
    <n v="0"/>
    <n v="5295"/>
    <n v="1965.76"/>
    <n v="0"/>
    <n v="0"/>
    <n v="1965.76"/>
    <n v="3329.24"/>
    <n v="0.62875199999999998"/>
  </r>
  <r>
    <s v="TAG001320 Student Government - House Projects"/>
    <x v="19"/>
    <s v="(Blank)"/>
    <s v="Student Government *1"/>
    <x v="0"/>
    <s v="FAU Master Account Set: Budget Pool - Expense"/>
    <n v="8500"/>
    <n v="0"/>
    <n v="8500"/>
    <n v="2992.97"/>
    <n v="0"/>
    <n v="0"/>
    <n v="2992.97"/>
    <n v="5507.03"/>
    <n v="0.64788599999999996"/>
  </r>
  <r>
    <s v="TAG001320 Student Government - House Projects"/>
    <x v="19"/>
    <s v="(Blank)"/>
    <s v="Student Government *1"/>
    <x v="2"/>
    <s v="FAU Master Account Set: Budget Pool - INTRA-Fund Transfers Out"/>
    <n v="238"/>
    <n v="0"/>
    <n v="238"/>
    <n v="83.8"/>
    <n v="0"/>
    <n v="0"/>
    <n v="83.8"/>
    <n v="154.19999999999999"/>
    <n v="0.647899"/>
  </r>
  <r>
    <s v="TAG001321 Student Government - Governor Executive Projects Broward"/>
    <x v="20"/>
    <s v="(Blank)"/>
    <s v="Student Government *1"/>
    <x v="0"/>
    <s v="FAU Master Account Set: Budget Pool - Expense"/>
    <n v="19000"/>
    <n v="0"/>
    <n v="19000"/>
    <n v="15165.6"/>
    <n v="0"/>
    <n v="0"/>
    <n v="15165.6"/>
    <n v="3834.4"/>
    <n v="0.20181099999999999"/>
  </r>
  <r>
    <s v="TAG001321 Student Government - Governor Executive Projects Broward"/>
    <x v="20"/>
    <s v="(Blank)"/>
    <s v="Student Government *1"/>
    <x v="2"/>
    <s v="FAU Master Account Set: Budget Pool - INTRA-Fund Transfers Out"/>
    <n v="532"/>
    <n v="0"/>
    <n v="532"/>
    <n v="424.63"/>
    <n v="0"/>
    <n v="0"/>
    <n v="424.63"/>
    <n v="107.37"/>
    <n v="0.201823"/>
  </r>
  <r>
    <s v="TAG001322 Student Government - Governor Executive Projects Jupiter"/>
    <x v="21"/>
    <s v="(Blank)"/>
    <s v="Student Government *1"/>
    <x v="0"/>
    <s v="FAU Master Account Set: Budget Pool - Expense"/>
    <n v="14850"/>
    <n v="0"/>
    <n v="14850"/>
    <n v="12577.95"/>
    <n v="0"/>
    <n v="0"/>
    <n v="12577.95"/>
    <n v="2272.0500000000002"/>
    <n v="0.153"/>
  </r>
  <r>
    <s v="TAG001322 Student Government - Governor Executive Projects Jupiter"/>
    <x v="21"/>
    <s v="(Blank)"/>
    <s v="Student Government *1"/>
    <x v="2"/>
    <s v="FAU Master Account Set: Budget Pool - INTRA-Fund Transfers Out"/>
    <n v="415.8"/>
    <n v="0"/>
    <n v="415.8"/>
    <n v="352.19"/>
    <n v="0"/>
    <n v="0"/>
    <n v="352.19"/>
    <n v="63.61"/>
    <n v="0.15298200000000001"/>
  </r>
  <r>
    <s v="TAG001323 Diversity Student Services - Jupiter"/>
    <x v="22"/>
    <s v="(Blank)"/>
    <s v="Student Government *1"/>
    <x v="0"/>
    <s v="FAU Master Account Set: Budget Pool - Expense"/>
    <n v="12100"/>
    <n v="0"/>
    <n v="12100"/>
    <n v="11872.6"/>
    <n v="0"/>
    <n v="0"/>
    <n v="11872.6"/>
    <n v="227.4"/>
    <n v="1.8793000000000001E-2"/>
  </r>
  <r>
    <s v="TAG001323 Diversity Student Services - Jupiter"/>
    <x v="22"/>
    <s v="(Blank)"/>
    <s v="Student Government *1"/>
    <x v="2"/>
    <s v="FAU Master Account Set: Budget Pool - INTRA-Fund Transfers Out"/>
    <n v="338.8"/>
    <n v="0"/>
    <n v="338.8"/>
    <n v="332.43"/>
    <n v="0"/>
    <n v="0"/>
    <n v="332.43"/>
    <n v="6.37"/>
    <n v="1.8801999999999999E-2"/>
  </r>
  <r>
    <s v="TAG001324 COSO Administration"/>
    <x v="23"/>
    <s v="(Blank)"/>
    <s v="Student Government *1"/>
    <x v="0"/>
    <s v="FAU Master Account Set: Budget Pool - Expense"/>
    <n v="28831"/>
    <n v="0"/>
    <n v="28831"/>
    <n v="21271.82"/>
    <n v="0"/>
    <n v="0"/>
    <n v="21271.82"/>
    <n v="7559.18"/>
    <n v="0.26218900000000001"/>
  </r>
  <r>
    <s v="TAG001324 COSO Administration"/>
    <x v="23"/>
    <s v="(Blank)"/>
    <s v="Student Government *1"/>
    <x v="2"/>
    <s v="FAU Master Account Set: Budget Pool - INTRA-Fund Transfers Out"/>
    <n v="1309.5899999999999"/>
    <n v="0"/>
    <n v="1309.5899999999999"/>
    <n v="877.92"/>
    <n v="0"/>
    <n v="0"/>
    <n v="877.92"/>
    <n v="431.67"/>
    <n v="0.32962200000000003"/>
  </r>
  <r>
    <s v="TAG001324 COSO Administration"/>
    <x v="23"/>
    <s v="(Blank)"/>
    <s v="Student Government *1"/>
    <x v="3"/>
    <s v="FAU Master Account Set: Budget Pool - OPS"/>
    <n v="17940"/>
    <n v="0"/>
    <n v="17940"/>
    <n v="10082.200000000001"/>
    <n v="0"/>
    <n v="0"/>
    <n v="10082.200000000001"/>
    <n v="7857.8"/>
    <n v="0.438004"/>
  </r>
  <r>
    <s v="TAG001325 Campus Student Government Marketing - Jupiter"/>
    <x v="24"/>
    <s v="(Blank)"/>
    <s v="Student Government *1"/>
    <x v="0"/>
    <s v="FAU Master Account Set: Budget Pool - Expense"/>
    <n v="3500"/>
    <n v="0"/>
    <n v="3500"/>
    <n v="3386.12"/>
    <n v="0"/>
    <n v="0"/>
    <n v="3386.12"/>
    <n v="113.88"/>
    <n v="3.2537000000000003E-2"/>
  </r>
  <r>
    <s v="TAG001325 Campus Student Government Marketing - Jupiter"/>
    <x v="24"/>
    <s v="(Blank)"/>
    <s v="Student Government *1"/>
    <x v="2"/>
    <s v="FAU Master Account Set: Budget Pool - INTRA-Fund Transfers Out"/>
    <n v="98"/>
    <n v="0"/>
    <n v="98"/>
    <n v="94.81"/>
    <n v="0"/>
    <n v="0"/>
    <n v="94.81"/>
    <n v="3.19"/>
    <n v="3.2550999999999997E-2"/>
  </r>
  <r>
    <s v="TAG001326 Campus Inter-Club Council - Jupiter"/>
    <x v="25"/>
    <s v="(Blank)"/>
    <s v="Student Government *1"/>
    <x v="0"/>
    <s v="FAU Master Account Set: Budget Pool - Expense"/>
    <n v="6750"/>
    <n v="0"/>
    <n v="6750"/>
    <n v="5657.11"/>
    <n v="0"/>
    <n v="0"/>
    <n v="5657.11"/>
    <n v="1092.8900000000001"/>
    <n v="0.16191"/>
  </r>
  <r>
    <s v="TAG001326 Campus Inter-Club Council - Jupiter"/>
    <x v="25"/>
    <s v="(Blank)"/>
    <s v="Student Government *1"/>
    <x v="1"/>
    <s v="FAU Master Account Set: Budget Pool - INTER-Fund Transfers Out"/>
    <n v="0"/>
    <n v="0"/>
    <n v="0"/>
    <n v="200"/>
    <n v="0"/>
    <n v="0"/>
    <n v="200"/>
    <n v="-200"/>
    <n v="0"/>
  </r>
  <r>
    <s v="TAG001326 Campus Inter-Club Council - Jupiter"/>
    <x v="25"/>
    <s v="(Blank)"/>
    <s v="Student Government *1"/>
    <x v="2"/>
    <s v="FAU Master Account Set: Budget Pool - INTRA-Fund Transfers Out"/>
    <n v="189"/>
    <n v="0"/>
    <n v="189"/>
    <n v="158.4"/>
    <n v="0"/>
    <n v="0"/>
    <n v="158.4"/>
    <n v="30.6"/>
    <n v="0.16190499999999999"/>
  </r>
  <r>
    <s v="TAG001327 Campus Club Accounts - Broward"/>
    <x v="26"/>
    <s v="(Blank)"/>
    <s v="Student Government *1"/>
    <x v="0"/>
    <s v="FAU Master Account Set: Budget Pool - Expense"/>
    <n v="17000"/>
    <n v="0"/>
    <n v="17000"/>
    <n v="10730.24"/>
    <n v="0"/>
    <n v="0"/>
    <n v="10730.24"/>
    <n v="6269.76"/>
    <n v="0.368809"/>
  </r>
  <r>
    <s v="TAG001327 Campus Club Accounts - Broward"/>
    <x v="26"/>
    <s v="(Blank)"/>
    <s v="Student Government *1"/>
    <x v="2"/>
    <s v="FAU Master Account Set: Budget Pool - INTRA-Fund Transfers Out"/>
    <n v="476"/>
    <n v="0"/>
    <n v="476"/>
    <n v="300.44"/>
    <n v="0"/>
    <n v="0"/>
    <n v="300.44"/>
    <n v="175.56"/>
    <n v="0.36882399999999999"/>
  </r>
  <r>
    <s v="TAG001328 Campus Club Accounts - Jupiter"/>
    <x v="27"/>
    <s v="(Blank)"/>
    <s v="Student Government *1"/>
    <x v="0"/>
    <s v="FAU Master Account Set: Budget Pool - Expense"/>
    <n v="23000"/>
    <n v="0"/>
    <n v="23000"/>
    <n v="12955.22"/>
    <n v="0"/>
    <n v="0"/>
    <n v="12955.22"/>
    <n v="10044.780000000001"/>
    <n v="0.43673000000000001"/>
  </r>
  <r>
    <s v="TAG001328 Campus Club Accounts - Jupiter"/>
    <x v="27"/>
    <s v="(Blank)"/>
    <s v="Student Government *1"/>
    <x v="2"/>
    <s v="FAU Master Account Set: Budget Pool - INTRA-Fund Transfers Out"/>
    <n v="644"/>
    <n v="0"/>
    <n v="644"/>
    <n v="362.75"/>
    <n v="0"/>
    <n v="0"/>
    <n v="362.75"/>
    <n v="281.25"/>
    <n v="0.436724"/>
  </r>
  <r>
    <s v="TAG001329 Student Government - Stipends - Broward"/>
    <x v="28"/>
    <s v="(Blank)"/>
    <s v="Student Government *1"/>
    <x v="0"/>
    <s v="FAU Master Account Set: Budget Pool - Expense"/>
    <n v="0"/>
    <n v="500"/>
    <n v="500"/>
    <n v="54.66"/>
    <n v="0"/>
    <n v="0"/>
    <n v="54.66"/>
    <n v="445.34"/>
    <n v="0.89068000000000003"/>
  </r>
  <r>
    <s v="TAG001329 Student Government - Stipends - Broward"/>
    <x v="28"/>
    <s v="(Blank)"/>
    <s v="Student Government *1"/>
    <x v="2"/>
    <s v="FAU Master Account Set: Budget Pool - INTRA-Fund Transfers Out"/>
    <n v="2365.5500000000002"/>
    <n v="0"/>
    <n v="2365.5500000000002"/>
    <n v="1814.88"/>
    <n v="0"/>
    <n v="0"/>
    <n v="1814.88"/>
    <n v="550.66999999999996"/>
    <n v="0.23278699999999999"/>
  </r>
  <r>
    <s v="TAG001329 Student Government - Stipends - Broward"/>
    <x v="28"/>
    <s v="(Blank)"/>
    <s v="Student Government *1"/>
    <x v="3"/>
    <s v="FAU Master Account Set: Budget Pool - OPS"/>
    <n v="84484"/>
    <n v="-500"/>
    <n v="83984"/>
    <n v="64761.87"/>
    <n v="0"/>
    <n v="0"/>
    <n v="64761.87"/>
    <n v="19222.13"/>
    <n v="0.228878"/>
  </r>
  <r>
    <s v="TAG001330 Student Government - Stipends"/>
    <x v="29"/>
    <s v="(Blank)"/>
    <s v="Student Government *1"/>
    <x v="0"/>
    <s v="FAU Master Account Set: Budget Pool - Expense"/>
    <n v="400"/>
    <n v="0"/>
    <n v="400"/>
    <n v="450.83"/>
    <n v="0"/>
    <n v="0"/>
    <n v="450.83"/>
    <n v="-50.83"/>
    <n v="-0.12707499999999999"/>
  </r>
  <r>
    <s v="TAG001330 Student Government - Stipends"/>
    <x v="29"/>
    <s v="(Blank)"/>
    <s v="Student Government *1"/>
    <x v="2"/>
    <s v="FAU Master Account Set: Budget Pool - INTRA-Fund Transfers Out"/>
    <n v="3298.79"/>
    <n v="0"/>
    <n v="3298.79"/>
    <n v="1936.51"/>
    <n v="0"/>
    <n v="0"/>
    <n v="1936.51"/>
    <n v="1362.28"/>
    <n v="0.412964"/>
  </r>
  <r>
    <s v="TAG001330 Student Government - Stipends"/>
    <x v="29"/>
    <s v="(Blank)"/>
    <s v="Student Government *1"/>
    <x v="3"/>
    <s v="FAU Master Account Set: Budget Pool - OPS"/>
    <n v="117414"/>
    <n v="0"/>
    <n v="117414"/>
    <n v="68710.23"/>
    <n v="0"/>
    <n v="0"/>
    <n v="68710.23"/>
    <n v="48703.77"/>
    <n v="0.41480400000000001"/>
  </r>
  <r>
    <s v="TAG001331 Student Government - Student Accessibility Services"/>
    <x v="30"/>
    <s v="(Blank)"/>
    <s v="Student Government *1"/>
    <x v="0"/>
    <s v="FAU Master Account Set: Budget Pool - Expense"/>
    <n v="8000"/>
    <n v="0"/>
    <n v="8000"/>
    <n v="4962.58"/>
    <n v="0"/>
    <n v="0"/>
    <n v="4962.58"/>
    <n v="3037.42"/>
    <n v="0.37967800000000002"/>
  </r>
  <r>
    <s v="TAG001331 Student Government - Student Accessibility Services"/>
    <x v="30"/>
    <s v="(Blank)"/>
    <s v="Student Government *1"/>
    <x v="2"/>
    <s v="FAU Master Account Set: Budget Pool - INTRA-Fund Transfers Out"/>
    <n v="224"/>
    <n v="0"/>
    <n v="224"/>
    <n v="138.96"/>
    <n v="0"/>
    <n v="0"/>
    <n v="138.96"/>
    <n v="85.04"/>
    <n v="0.37964300000000001"/>
  </r>
  <r>
    <s v="TAG001332 Student Government - Night Owls"/>
    <x v="31"/>
    <s v="(Blank)"/>
    <s v="Student Government *1"/>
    <x v="0"/>
    <s v="FAU Master Account Set: Budget Pool - Expense"/>
    <n v="35000"/>
    <n v="-4000"/>
    <n v="31000"/>
    <n v="12585.2"/>
    <n v="0"/>
    <n v="0"/>
    <n v="12585.2"/>
    <n v="18414.8"/>
    <n v="0.59402600000000005"/>
  </r>
  <r>
    <s v="TAG001332 Student Government - Night Owls"/>
    <x v="31"/>
    <s v="(Blank)"/>
    <s v="Student Government *1"/>
    <x v="2"/>
    <s v="FAU Master Account Set: Budget Pool - INTRA-Fund Transfers Out"/>
    <n v="3349.92"/>
    <n v="0"/>
    <n v="3349.92"/>
    <n v="987.52"/>
    <n v="0"/>
    <n v="0"/>
    <n v="987.52"/>
    <n v="2362.4"/>
    <n v="0.70521100000000003"/>
  </r>
  <r>
    <s v="TAG001332 Student Government - Night Owls"/>
    <x v="31"/>
    <s v="(Blank)"/>
    <s v="Student Government *1"/>
    <x v="3"/>
    <s v="FAU Master Account Set: Budget Pool - OPS"/>
    <n v="84640"/>
    <n v="4000"/>
    <n v="88640"/>
    <n v="22683.47"/>
    <n v="0"/>
    <n v="0"/>
    <n v="22683.47"/>
    <n v="65956.53"/>
    <n v="0.74409400000000003"/>
  </r>
  <r>
    <s v="TAG001333 Student Government - ICC Revenue - Broward"/>
    <x v="32"/>
    <s v="(Blank)"/>
    <s v="Student Government *1"/>
    <x v="0"/>
    <s v="FAU Master Account Set: Budget Pool - Expense"/>
    <n v="2500"/>
    <n v="0"/>
    <n v="2500"/>
    <n v="2143.2800000000002"/>
    <n v="0"/>
    <n v="0"/>
    <n v="2143.2800000000002"/>
    <n v="356.72"/>
    <n v="0.14268800000000001"/>
  </r>
  <r>
    <s v="TAG001333 Student Government - ICC Revenue - Broward"/>
    <x v="32"/>
    <s v="(Blank)"/>
    <s v="Student Government *1"/>
    <x v="2"/>
    <s v="FAU Master Account Set: Budget Pool - INTRA-Fund Transfers Out"/>
    <n v="70"/>
    <n v="0"/>
    <n v="70"/>
    <n v="60.01"/>
    <n v="0"/>
    <n v="0"/>
    <n v="60.01"/>
    <n v="9.99"/>
    <n v="0.14271400000000001"/>
  </r>
  <r>
    <s v="TAG001334 Student Government - Governor - Projects"/>
    <x v="33"/>
    <s v="(Blank)"/>
    <s v="Student Government *1"/>
    <x v="0"/>
    <s v="FAU Master Account Set: Budget Pool - Expense"/>
    <n v="36000"/>
    <n v="0"/>
    <n v="36000"/>
    <n v="32708.94"/>
    <n v="0"/>
    <n v="0"/>
    <n v="32708.94"/>
    <n v="3291.06"/>
    <n v="9.1417999999999999E-2"/>
  </r>
  <r>
    <s v="TAG001334 Student Government - Governor - Projects"/>
    <x v="33"/>
    <s v="(Blank)"/>
    <s v="Student Government *1"/>
    <x v="2"/>
    <s v="FAU Master Account Set: Budget Pool - INTRA-Fund Transfers Out"/>
    <n v="1008"/>
    <n v="0"/>
    <n v="1008"/>
    <n v="915.85"/>
    <n v="0"/>
    <n v="0"/>
    <n v="915.85"/>
    <n v="92.15"/>
    <n v="9.1419E-2"/>
  </r>
  <r>
    <s v="TAG001336 Student Government - COSO"/>
    <x v="34"/>
    <s v="(Blank)"/>
    <s v="Student Government *1"/>
    <x v="0"/>
    <s v="FAU Master Account Set: Budget Pool - Expense"/>
    <n v="153400"/>
    <n v="0"/>
    <n v="153400"/>
    <n v="112517.75999999999"/>
    <n v="0"/>
    <n v="0"/>
    <n v="112517.75999999999"/>
    <n v="40882.239999999998"/>
    <n v="0.26650699999999999"/>
  </r>
  <r>
    <s v="TAG001336 Student Government - COSO"/>
    <x v="34"/>
    <s v="(Blank)"/>
    <s v="Student Government *1"/>
    <x v="2"/>
    <s v="FAU Master Account Set: Budget Pool - INTRA-Fund Transfers Out"/>
    <n v="4295.2"/>
    <n v="0"/>
    <n v="4295.2"/>
    <n v="3150.52"/>
    <n v="0"/>
    <n v="0"/>
    <n v="3150.52"/>
    <n v="1144.68"/>
    <n v="0.26650200000000002"/>
  </r>
  <r>
    <s v="TAG001337 Student Government - House Contingency Broward"/>
    <x v="35"/>
    <s v="(Blank)"/>
    <s v="Student Government *1"/>
    <x v="0"/>
    <s v="FAU Master Account Set: Budget Pool - Expense"/>
    <n v="4145"/>
    <n v="0"/>
    <n v="4145"/>
    <n v="0"/>
    <n v="0"/>
    <n v="0"/>
    <n v="0"/>
    <n v="4145"/>
    <n v="1"/>
  </r>
  <r>
    <s v="TAG001337 Student Government - House Contingency Broward"/>
    <x v="35"/>
    <s v="(Blank)"/>
    <s v="Student Government *1"/>
    <x v="2"/>
    <s v="FAU Master Account Set: Budget Pool - INTRA-Fund Transfers Out"/>
    <n v="116.06"/>
    <n v="0"/>
    <n v="116.06"/>
    <n v="0"/>
    <n v="0"/>
    <n v="0"/>
    <n v="0"/>
    <n v="116.06"/>
    <n v="1"/>
  </r>
  <r>
    <s v="TAG001339 Student Government - Contingency"/>
    <x v="36"/>
    <s v="(Blank)"/>
    <s v="Student Government *1"/>
    <x v="0"/>
    <s v="FAU Master Account Set: Budget Pool - Expense"/>
    <n v="17549"/>
    <n v="0"/>
    <n v="17549"/>
    <n v="9980.4"/>
    <n v="0"/>
    <n v="0"/>
    <n v="9980.4"/>
    <n v="7568.6"/>
    <n v="0.431284"/>
  </r>
  <r>
    <s v="TAG001339 Student Government - Contingency"/>
    <x v="36"/>
    <s v="(Blank)"/>
    <s v="Student Government *1"/>
    <x v="2"/>
    <s v="FAU Master Account Set: Budget Pool - INTRA-Fund Transfers Out"/>
    <n v="491.37"/>
    <n v="0"/>
    <n v="491.37"/>
    <n v="279.45"/>
    <n v="0"/>
    <n v="0"/>
    <n v="279.45"/>
    <n v="211.92"/>
    <n v="0.431284"/>
  </r>
  <r>
    <s v="TAG001341 Student Government - Aids/Peer Education"/>
    <x v="37"/>
    <s v="(Blank)"/>
    <s v="Student Government *1"/>
    <x v="0"/>
    <s v="FAU Master Account Set: Budget Pool - Expense"/>
    <n v="23855"/>
    <n v="0"/>
    <n v="23855"/>
    <n v="6797.48"/>
    <n v="0"/>
    <n v="0"/>
    <n v="6797.48"/>
    <n v="17057.52"/>
    <n v="0.71504999999999996"/>
  </r>
  <r>
    <s v="TAG001341 Student Government - Aids/Peer Education"/>
    <x v="37"/>
    <s v="(Blank)"/>
    <s v="Student Government *1"/>
    <x v="2"/>
    <s v="FAU Master Account Set: Budget Pool - INTRA-Fund Transfers Out"/>
    <n v="794.95"/>
    <n v="0"/>
    <n v="794.95"/>
    <n v="190.33"/>
    <n v="0"/>
    <n v="0"/>
    <n v="190.33"/>
    <n v="604.62"/>
    <n v="0.76057600000000003"/>
  </r>
  <r>
    <s v="TAG001341 Student Government - Aids/Peer Education"/>
    <x v="37"/>
    <s v="(Blank)"/>
    <s v="Student Government *1"/>
    <x v="3"/>
    <s v="FAU Master Account Set: Budget Pool - OPS"/>
    <n v="4536"/>
    <n v="0"/>
    <n v="4536"/>
    <n v="0"/>
    <n v="0"/>
    <n v="0"/>
    <n v="0"/>
    <n v="4536"/>
    <n v="1"/>
  </r>
  <r>
    <s v="TAG001342 Black Student Union"/>
    <x v="38"/>
    <s v="(Blank)"/>
    <s v="Student Government *1"/>
    <x v="0"/>
    <s v="FAU Master Account Set: Budget Pool - Expense"/>
    <n v="91692"/>
    <n v="0"/>
    <n v="91692"/>
    <n v="81347.12"/>
    <n v="0"/>
    <n v="0"/>
    <n v="81347.12"/>
    <n v="10344.879999999999"/>
    <n v="0.11282200000000001"/>
  </r>
  <r>
    <s v="TAG001342 Black Student Union"/>
    <x v="38"/>
    <s v="(Blank)"/>
    <s v="Student Government *1"/>
    <x v="2"/>
    <s v="FAU Master Account Set: Budget Pool - INTRA-Fund Transfers Out"/>
    <n v="3718.88"/>
    <n v="0"/>
    <n v="3718.88"/>
    <n v="2967.02"/>
    <n v="0"/>
    <n v="0"/>
    <n v="2967.02"/>
    <n v="751.86"/>
    <n v="0.20217399999999999"/>
  </r>
  <r>
    <s v="TAG001342 Black Student Union"/>
    <x v="38"/>
    <s v="(Blank)"/>
    <s v="Student Government *1"/>
    <x v="3"/>
    <s v="FAU Master Account Set: Budget Pool - OPS"/>
    <n v="41125"/>
    <n v="0"/>
    <n v="41125"/>
    <n v="24617.88"/>
    <n v="0"/>
    <n v="0"/>
    <n v="24617.88"/>
    <n v="16507.12"/>
    <n v="0.401389"/>
  </r>
  <r>
    <s v="TAG001343 Student Government - Administration - Broward"/>
    <x v="39"/>
    <s v="(Blank)"/>
    <s v="Student Government *1"/>
    <x v="0"/>
    <s v="FAU Master Account Set: Budget Pool - Expense"/>
    <n v="42500"/>
    <n v="0"/>
    <n v="42500"/>
    <n v="34845.61"/>
    <n v="0"/>
    <n v="0"/>
    <n v="34845.61"/>
    <n v="7654.39"/>
    <n v="0.18010300000000001"/>
  </r>
  <r>
    <s v="TAG001343 Student Government - Administration - Broward"/>
    <x v="39"/>
    <s v="(Blank)"/>
    <s v="Student Government *1"/>
    <x v="2"/>
    <s v="FAU Master Account Set: Budget Pool - INTRA-Fund Transfers Out"/>
    <n v="1190"/>
    <n v="0"/>
    <n v="1190"/>
    <n v="975.65"/>
    <n v="0"/>
    <n v="0"/>
    <n v="975.65"/>
    <n v="214.35"/>
    <n v="0.18012600000000001"/>
  </r>
  <r>
    <s v="TAG001344 Student Government - Administration - Jupiter"/>
    <x v="40"/>
    <s v="(Blank)"/>
    <s v="Student Government *1"/>
    <x v="0"/>
    <s v="FAU Master Account Set: Budget Pool - Expense"/>
    <n v="4405"/>
    <n v="1073.29"/>
    <n v="5478.29"/>
    <n v="4730.43"/>
    <n v="0"/>
    <n v="0"/>
    <n v="4730.43"/>
    <n v="747.86"/>
    <n v="0.136513"/>
  </r>
  <r>
    <s v="TAG001344 Student Government - Administration - Jupiter"/>
    <x v="40"/>
    <s v="(Blank)"/>
    <s v="Student Government *1"/>
    <x v="2"/>
    <s v="FAU Master Account Set: Budget Pool - INTRA-Fund Transfers Out"/>
    <n v="1463.28"/>
    <n v="0"/>
    <n v="1463.28"/>
    <n v="1382.31"/>
    <n v="0"/>
    <n v="0"/>
    <n v="1382.31"/>
    <n v="80.97"/>
    <n v="5.5335000000000002E-2"/>
  </r>
  <r>
    <s v="TAG001344 Student Government - Administration - Jupiter"/>
    <x v="40"/>
    <s v="(Blank)"/>
    <s v="Student Government *1"/>
    <x v="3"/>
    <s v="FAU Master Account Set: Budget Pool - OPS"/>
    <n v="47855"/>
    <n v="-1073.29"/>
    <n v="46781.71"/>
    <n v="44638.080000000002"/>
    <n v="0"/>
    <n v="0"/>
    <n v="44638.080000000002"/>
    <n v="2143.63"/>
    <n v="4.5822000000000002E-2"/>
  </r>
  <r>
    <s v="TAG001345 Student Government - Administration"/>
    <x v="41"/>
    <s v="(Blank)"/>
    <s v="Student Government *1"/>
    <x v="0"/>
    <s v="FAU Master Account Set: Budget Pool - Expense"/>
    <n v="10500"/>
    <n v="0"/>
    <n v="10500"/>
    <n v="8505.26"/>
    <n v="0"/>
    <n v="0"/>
    <n v="8505.26"/>
    <n v="1994.74"/>
    <n v="0.189975"/>
  </r>
  <r>
    <s v="TAG001345 Student Government - Administration"/>
    <x v="41"/>
    <s v="(Blank)"/>
    <s v="Student Government *1"/>
    <x v="2"/>
    <s v="FAU Master Account Set: Budget Pool - INTRA-Fund Transfers Out"/>
    <n v="294"/>
    <n v="0"/>
    <n v="294"/>
    <n v="238.15"/>
    <n v="0"/>
    <n v="0"/>
    <n v="238.15"/>
    <n v="55.85"/>
    <n v="0.189966"/>
  </r>
  <r>
    <s v="TAG001347 Unallocated Student Activity Fees"/>
    <x v="42"/>
    <s v="BT-685 FY18-CI+A - Student Union  Renovation-Boca"/>
    <s v="Student Government *1"/>
    <x v="0"/>
    <s v="FAU Master Account Set: Budget Pool - Expense"/>
    <n v="0"/>
    <n v="850000"/>
    <n v="850000"/>
    <n v="0"/>
    <n v="0"/>
    <n v="0"/>
    <n v="0"/>
    <n v="850000"/>
    <n v="1"/>
  </r>
  <r>
    <s v="TAG001347 Unallocated Student Activity Fees"/>
    <x v="42"/>
    <s v="(Blank)"/>
    <s v="Student Government *1"/>
    <x v="0"/>
    <s v="FAU Master Account Set: Budget Pool - Expense"/>
    <n v="0"/>
    <n v="-850000"/>
    <n v="-850000"/>
    <n v="93836"/>
    <n v="0"/>
    <n v="0"/>
    <n v="93836"/>
    <n v="-943836"/>
    <n v="1.110395"/>
  </r>
  <r>
    <s v="TAG001347 Unallocated Student Activity Fees"/>
    <x v="42"/>
    <s v="(Blank)"/>
    <s v="Student Government *1"/>
    <x v="2"/>
    <s v="FAU Master Account Set: Budget Pool - INTRA-Fund Transfers Out"/>
    <n v="8955"/>
    <n v="0"/>
    <n v="8955"/>
    <n v="89408.41"/>
    <n v="0"/>
    <n v="0"/>
    <n v="89408.41"/>
    <n v="-80453.41"/>
    <n v="-8.9841890000000006"/>
  </r>
  <r>
    <s v="TAG001488 Student Government - Conference Travel"/>
    <x v="43"/>
    <s v="(Blank)"/>
    <s v="Student Government *1"/>
    <x v="0"/>
    <s v="FAU Master Account Set: Budget Pool - Expense"/>
    <n v="75000"/>
    <n v="0"/>
    <n v="75000"/>
    <n v="57817.54"/>
    <n v="0"/>
    <n v="0"/>
    <n v="57817.54"/>
    <n v="17182.46"/>
    <n v="0.229099"/>
  </r>
  <r>
    <s v="TAG001488 Student Government - Conference Travel"/>
    <x v="43"/>
    <s v="(Blank)"/>
    <s v="Student Government *1"/>
    <x v="2"/>
    <s v="FAU Master Account Set: Budget Pool - INTRA-Fund Transfers Out"/>
    <n v="2380"/>
    <n v="0"/>
    <n v="2380"/>
    <n v="1681.26"/>
    <n v="0"/>
    <n v="0"/>
    <n v="1681.26"/>
    <n v="698.74"/>
    <n v="0.29358800000000002"/>
  </r>
  <r>
    <s v="TAG001488 Student Government - Conference Travel"/>
    <x v="43"/>
    <s v="(Blank)"/>
    <s v="Student Government *1"/>
    <x v="3"/>
    <s v="FAU Master Account Set: Budget Pool - OPS"/>
    <n v="10000"/>
    <n v="0"/>
    <n v="10000"/>
    <n v="2227.5"/>
    <n v="0"/>
    <n v="0"/>
    <n v="2227.5"/>
    <n v="7772.5"/>
    <n v="0.77725"/>
  </r>
  <r>
    <s v="TAG001489 Student Government - Program Board"/>
    <x v="44"/>
    <s v="(Blank)"/>
    <s v="Student Government *1"/>
    <x v="0"/>
    <s v="FAU Master Account Set: Budget Pool - Expense"/>
    <n v="374970"/>
    <n v="0"/>
    <n v="374970"/>
    <n v="335723.12"/>
    <n v="0"/>
    <n v="0"/>
    <n v="335723.12"/>
    <n v="39246.879999999997"/>
    <n v="0.104667"/>
  </r>
  <r>
    <s v="TAG001489 Student Government - Program Board"/>
    <x v="44"/>
    <s v="(Blank)"/>
    <s v="Student Government *1"/>
    <x v="2"/>
    <s v="FAU Master Account Set: Budget Pool - INTRA-Fund Transfers Out"/>
    <n v="12313.28"/>
    <n v="0"/>
    <n v="12313.28"/>
    <n v="10237.459999999999"/>
    <n v="0"/>
    <n v="0"/>
    <n v="10237.459999999999"/>
    <n v="2075.8200000000002"/>
    <n v="0.16858400000000001"/>
  </r>
  <r>
    <s v="TAG001489 Student Government - Program Board"/>
    <x v="44"/>
    <s v="(Blank)"/>
    <s v="Student Government *1"/>
    <x v="3"/>
    <s v="FAU Master Account Set: Budget Pool - OPS"/>
    <n v="64790"/>
    <n v="0"/>
    <n v="64790"/>
    <n v="29899.98"/>
    <n v="0"/>
    <n v="0"/>
    <n v="29899.98"/>
    <n v="34890.019999999997"/>
    <n v="0.53850900000000002"/>
  </r>
  <r>
    <s v="TAG001490 Student Government - S.A.V.I"/>
    <x v="45"/>
    <s v="(Blank)"/>
    <s v="Student Government *1"/>
    <x v="0"/>
    <s v="FAU Master Account Set: Budget Pool - Expense"/>
    <n v="19795"/>
    <n v="-1751.63"/>
    <n v="18043.37"/>
    <n v="11384.22"/>
    <n v="0"/>
    <n v="0"/>
    <n v="11384.22"/>
    <n v="6659.15"/>
    <n v="0.369064"/>
  </r>
  <r>
    <s v="TAG001490 Student Government - S.A.V.I"/>
    <x v="45"/>
    <s v="(Blank)"/>
    <s v="Student Government *1"/>
    <x v="2"/>
    <s v="FAU Master Account Set: Budget Pool - INTRA-Fund Transfers Out"/>
    <n v="2776.96"/>
    <n v="0"/>
    <n v="2776.96"/>
    <n v="2393.1999999999998"/>
    <n v="0"/>
    <n v="0"/>
    <n v="2393.1999999999998"/>
    <n v="383.76"/>
    <n v="0.13819400000000001"/>
  </r>
  <r>
    <s v="TAG001490 Student Government - S.A.V.I"/>
    <x v="45"/>
    <s v="(Blank)"/>
    <s v="Student Government *1"/>
    <x v="3"/>
    <s v="FAU Master Account Set: Budget Pool - OPS"/>
    <n v="14864"/>
    <n v="0"/>
    <n v="14864"/>
    <n v="7817"/>
    <n v="0"/>
    <n v="0"/>
    <n v="7817"/>
    <n v="7047"/>
    <n v="0.47409800000000002"/>
  </r>
  <r>
    <s v="TAG001490 Student Government - S.A.V.I"/>
    <x v="45"/>
    <s v="(Blank)"/>
    <s v="Student Government *1"/>
    <x v="4"/>
    <s v="FAU Master Account Set: Budget Pool - Salaries &amp; Benefits (AMP, SP, Faculty)"/>
    <n v="64518.25"/>
    <n v="1751.63"/>
    <n v="66269.88"/>
    <n v="66269.899999999994"/>
    <n v="0"/>
    <n v="0"/>
    <n v="66269.899999999994"/>
    <n v="-0.02"/>
    <n v="0"/>
  </r>
  <r>
    <s v="TAG001492 Director of Student Media"/>
    <x v="46"/>
    <s v="(Blank)"/>
    <s v="Student Government *1"/>
    <x v="0"/>
    <s v="FAU Master Account Set: Budget Pool - Expense"/>
    <n v="10000"/>
    <n v="-836.91"/>
    <n v="9163.09"/>
    <n v="7016.82"/>
    <n v="0"/>
    <n v="0"/>
    <n v="7016.82"/>
    <n v="2146.27"/>
    <n v="0.23422999999999999"/>
  </r>
  <r>
    <s v="TAG001492 Director of Student Media"/>
    <x v="46"/>
    <s v="(Blank)"/>
    <s v="Student Government *1"/>
    <x v="2"/>
    <s v="FAU Master Account Set: Budget Pool - INTRA-Fund Transfers Out"/>
    <n v="6059.76"/>
    <n v="0"/>
    <n v="6059.76"/>
    <n v="5798.59"/>
    <n v="0"/>
    <n v="0"/>
    <n v="5798.59"/>
    <n v="261.17"/>
    <n v="4.3098999999999998E-2"/>
  </r>
  <r>
    <s v="TAG001492 Director of Student Media"/>
    <x v="46"/>
    <s v="(Blank)"/>
    <s v="Student Government *1"/>
    <x v="3"/>
    <s v="FAU Master Account Set: Budget Pool - OPS"/>
    <n v="7600"/>
    <n v="1912.76"/>
    <n v="9512.76"/>
    <n v="7757.76"/>
    <n v="0"/>
    <n v="0"/>
    <n v="7757.76"/>
    <n v="1755"/>
    <n v="0.18448899999999999"/>
  </r>
  <r>
    <s v="TAG001492 Director of Student Media"/>
    <x v="46"/>
    <s v="(Blank)"/>
    <s v="Student Government *1"/>
    <x v="4"/>
    <s v="FAU Master Account Set: Budget Pool - Salaries &amp; Benefits (AMP, SP, Faculty)"/>
    <n v="198819.91"/>
    <n v="-1075.8499999999999"/>
    <n v="197744.06"/>
    <n v="192316.02"/>
    <n v="0"/>
    <n v="0"/>
    <n v="192316.02"/>
    <n v="5428.04"/>
    <n v="2.7449999999999999E-2"/>
  </r>
  <r>
    <s v="TAG001493 Diversity Award Training"/>
    <x v="47"/>
    <s v="(Blank)"/>
    <s v="Student Government *1"/>
    <x v="0"/>
    <s v="FAU Master Account Set: Budget Pool - Expense"/>
    <n v="28000"/>
    <n v="0"/>
    <n v="28000"/>
    <n v="21588.41"/>
    <n v="0"/>
    <n v="0"/>
    <n v="21588.41"/>
    <n v="6411.59"/>
    <n v="0.22898499999999999"/>
  </r>
  <r>
    <s v="TAG001493 Diversity Award Training"/>
    <x v="47"/>
    <s v="(Blank)"/>
    <s v="Student Government *1"/>
    <x v="2"/>
    <s v="FAU Master Account Set: Budget Pool - INTRA-Fund Transfers Out"/>
    <n v="1089.76"/>
    <n v="0"/>
    <n v="1089.76"/>
    <n v="891.55"/>
    <n v="0"/>
    <n v="0"/>
    <n v="891.55"/>
    <n v="198.21"/>
    <n v="0.18188399999999999"/>
  </r>
  <r>
    <s v="TAG001493 Diversity Award Training"/>
    <x v="47"/>
    <s v="(Blank)"/>
    <s v="Student Government *1"/>
    <x v="3"/>
    <s v="FAU Master Account Set: Budget Pool - OPS"/>
    <n v="10920"/>
    <n v="0"/>
    <n v="10920"/>
    <n v="10253.280000000001"/>
    <n v="0"/>
    <n v="0"/>
    <n v="10253.280000000001"/>
    <n v="666.72"/>
    <n v="6.1054999999999998E-2"/>
  </r>
  <r>
    <s v="TAG001494 Graduate and Professional Clubs"/>
    <x v="48"/>
    <s v="(Blank)"/>
    <s v="Student Government *1"/>
    <x v="0"/>
    <s v="FAU Master Account Set: Budget Pool - Expense"/>
    <n v="32228"/>
    <n v="0"/>
    <n v="32228"/>
    <n v="25234.04"/>
    <n v="0"/>
    <n v="0"/>
    <n v="25234.04"/>
    <n v="6993.96"/>
    <n v="0.21701500000000001"/>
  </r>
  <r>
    <s v="TAG001494 Graduate and Professional Clubs"/>
    <x v="48"/>
    <s v="(Blank)"/>
    <s v="Student Government *1"/>
    <x v="2"/>
    <s v="FAU Master Account Set: Budget Pool - INTRA-Fund Transfers Out"/>
    <n v="902.38"/>
    <n v="0"/>
    <n v="902.38"/>
    <n v="706.55"/>
    <n v="0"/>
    <n v="0"/>
    <n v="706.55"/>
    <n v="195.83"/>
    <n v="0.21701500000000001"/>
  </r>
  <r>
    <s v="TAG001495 Graduate Student Association"/>
    <x v="49"/>
    <s v="(Blank)"/>
    <s v="Student Government *1"/>
    <x v="0"/>
    <s v="FAU Master Account Set: Budget Pool - Expense"/>
    <n v="165147"/>
    <n v="0"/>
    <n v="165147"/>
    <n v="137628.94"/>
    <n v="0"/>
    <n v="0"/>
    <n v="137628.94"/>
    <n v="27518.06"/>
    <n v="0.166628"/>
  </r>
  <r>
    <s v="TAG001495 Graduate Student Association"/>
    <x v="49"/>
    <s v="(Blank)"/>
    <s v="Student Government *1"/>
    <x v="2"/>
    <s v="FAU Master Account Set: Budget Pool - INTRA-Fund Transfers Out"/>
    <n v="5689.26"/>
    <n v="0"/>
    <n v="5689.26"/>
    <n v="4194.7"/>
    <n v="0"/>
    <n v="0"/>
    <n v="4194.7"/>
    <n v="1494.56"/>
    <n v="0.26269799999999999"/>
  </r>
  <r>
    <s v="TAG001495 Graduate Student Association"/>
    <x v="49"/>
    <s v="(Blank)"/>
    <s v="Student Government *1"/>
    <x v="3"/>
    <s v="FAU Master Account Set: Budget Pool - OPS"/>
    <n v="38041"/>
    <n v="0"/>
    <n v="38041"/>
    <n v="12181.41"/>
    <n v="0"/>
    <n v="0"/>
    <n v="12181.41"/>
    <n v="25859.59"/>
    <n v="0.679782"/>
  </r>
  <r>
    <s v="TAG001496 Homecoming"/>
    <x v="50"/>
    <s v="(Blank)"/>
    <s v="Student Government *1"/>
    <x v="0"/>
    <s v="FAU Master Account Set: Budget Pool - Expense"/>
    <n v="187340"/>
    <n v="13000"/>
    <n v="200340"/>
    <n v="187437.19"/>
    <n v="0"/>
    <n v="0"/>
    <n v="187437.19"/>
    <n v="12902.81"/>
    <n v="6.4405000000000004E-2"/>
  </r>
  <r>
    <s v="TAG001496 Homecoming"/>
    <x v="50"/>
    <s v="(Blank)"/>
    <s v="Student Government *1"/>
    <x v="2"/>
    <s v="FAU Master Account Set: Budget Pool - INTRA-Fund Transfers Out"/>
    <n v="6169.52"/>
    <n v="0"/>
    <n v="6169.52"/>
    <n v="5302.13"/>
    <n v="0"/>
    <n v="0"/>
    <n v="5302.13"/>
    <n v="867.39"/>
    <n v="0.140593"/>
  </r>
  <r>
    <s v="TAG001496 Homecoming"/>
    <x v="50"/>
    <s v="(Blank)"/>
    <s v="Student Government *1"/>
    <x v="3"/>
    <s v="FAU Master Account Set: Budget Pool - OPS"/>
    <n v="33000"/>
    <n v="-13000"/>
    <n v="20000"/>
    <n v="1924.01"/>
    <n v="0"/>
    <n v="0"/>
    <n v="1924.01"/>
    <n v="18075.990000000002"/>
    <n v="0.90380000000000005"/>
  </r>
  <r>
    <s v="TAG001498 LGBTQA Resource Center"/>
    <x v="51"/>
    <s v="(Blank)"/>
    <s v="Student Government *1"/>
    <x v="0"/>
    <s v="FAU Master Account Set: Budget Pool - Expense"/>
    <n v="12300"/>
    <n v="-5961.57"/>
    <n v="6338.43"/>
    <n v="6469.56"/>
    <n v="0"/>
    <n v="0"/>
    <n v="6469.56"/>
    <n v="-131.13"/>
    <n v="-2.0688000000000002E-2"/>
  </r>
  <r>
    <s v="TAG001498 LGBTQA Resource Center"/>
    <x v="51"/>
    <s v="(Blank)"/>
    <s v="Student Government *1"/>
    <x v="2"/>
    <s v="FAU Master Account Set: Budget Pool - INTRA-Fund Transfers Out"/>
    <n v="1774.55"/>
    <n v="0"/>
    <n v="1774.55"/>
    <n v="1787.87"/>
    <n v="0"/>
    <n v="0"/>
    <n v="1787.87"/>
    <n v="-13.32"/>
    <n v="-7.5059999999999997E-3"/>
  </r>
  <r>
    <s v="TAG001498 LGBTQA Resource Center"/>
    <x v="51"/>
    <s v="(Blank)"/>
    <s v="Student Government *1"/>
    <x v="4"/>
    <s v="FAU Master Account Set: Budget Pool - Salaries &amp; Benefits (AMP, SP, Faculty)"/>
    <n v="51076.95"/>
    <n v="5961.57"/>
    <n v="57038.52"/>
    <n v="57381.55"/>
    <n v="0"/>
    <n v="0"/>
    <n v="57381.55"/>
    <n v="-343.03"/>
    <n v="-6.0140000000000002E-3"/>
  </r>
  <r>
    <s v="TAG001499 Student Government - Lobby"/>
    <x v="52"/>
    <s v="(Blank)"/>
    <s v="Student Government *1"/>
    <x v="0"/>
    <s v="FAU Master Account Set: Budget Pool - Expense"/>
    <n v="11985"/>
    <n v="0"/>
    <n v="11985"/>
    <n v="7641.5"/>
    <n v="0"/>
    <n v="0"/>
    <n v="7641.5"/>
    <n v="4343.5"/>
    <n v="0.36241099999999998"/>
  </r>
  <r>
    <s v="TAG001499 Student Government - Lobby"/>
    <x v="52"/>
    <s v="(Blank)"/>
    <s v="Student Government *1"/>
    <x v="2"/>
    <s v="FAU Master Account Set: Budget Pool - INTRA-Fund Transfers Out"/>
    <n v="335.58"/>
    <n v="0"/>
    <n v="335.58"/>
    <n v="213.96"/>
    <n v="0"/>
    <n v="0"/>
    <n v="213.96"/>
    <n v="121.62"/>
    <n v="0.36241699999999999"/>
  </r>
  <r>
    <s v="TAG001500 Office of Greek Life"/>
    <x v="53"/>
    <s v="(Blank)"/>
    <s v="Student Government *1"/>
    <x v="0"/>
    <s v="FAU Master Account Set: Budget Pool - Expense"/>
    <n v="23520"/>
    <n v="0"/>
    <n v="23520"/>
    <n v="18648.86"/>
    <n v="0"/>
    <n v="0"/>
    <n v="18648.86"/>
    <n v="4871.1400000000003"/>
    <n v="0.20710600000000001"/>
  </r>
  <r>
    <s v="TAG001500 Office of Greek Life"/>
    <x v="53"/>
    <s v="(Blank)"/>
    <s v="Student Government *1"/>
    <x v="2"/>
    <s v="FAU Master Account Set: Budget Pool - INTRA-Fund Transfers Out"/>
    <n v="4652.96"/>
    <n v="0"/>
    <n v="4652.96"/>
    <n v="4558.51"/>
    <n v="0"/>
    <n v="0"/>
    <n v="4558.51"/>
    <n v="94.45"/>
    <n v="2.0299000000000001E-2"/>
  </r>
  <r>
    <s v="TAG001500 Office of Greek Life"/>
    <x v="53"/>
    <s v="(Blank)"/>
    <s v="Student Government *1"/>
    <x v="3"/>
    <s v="FAU Master Account Set: Budget Pool - OPS"/>
    <n v="6900"/>
    <n v="0"/>
    <n v="6900"/>
    <n v="3150"/>
    <n v="0"/>
    <n v="0"/>
    <n v="3150"/>
    <n v="3750"/>
    <n v="0.54347800000000002"/>
  </r>
  <r>
    <s v="TAG001500 Office of Greek Life"/>
    <x v="53"/>
    <s v="(Blank)"/>
    <s v="Student Government *1"/>
    <x v="4"/>
    <s v="FAU Master Account Set: Budget Pool - Salaries &amp; Benefits (AMP, SP, Faculty)"/>
    <n v="135757.16"/>
    <n v="0"/>
    <n v="135757.16"/>
    <n v="141004.79"/>
    <n v="0"/>
    <n v="0"/>
    <n v="141004.79"/>
    <n v="-5247.63"/>
    <n v="-3.8655000000000002E-2"/>
  </r>
  <r>
    <s v="TAG001501 Student Accessibility Week"/>
    <x v="54"/>
    <s v="(Blank)"/>
    <s v="Student Government *1"/>
    <x v="0"/>
    <s v="FAU Master Account Set: Budget Pool - Expense"/>
    <n v="9655"/>
    <n v="0"/>
    <n v="9655"/>
    <n v="6761.65"/>
    <n v="0"/>
    <n v="0"/>
    <n v="6761.65"/>
    <n v="2893.35"/>
    <n v="0.299674"/>
  </r>
  <r>
    <s v="TAG001501 Student Accessibility Week"/>
    <x v="54"/>
    <s v="(Blank)"/>
    <s v="Student Government *1"/>
    <x v="2"/>
    <s v="FAU Master Account Set: Budget Pool - INTRA-Fund Transfers Out"/>
    <n v="270.33999999999997"/>
    <n v="0"/>
    <n v="270.33999999999997"/>
    <n v="189.33"/>
    <n v="0"/>
    <n v="0"/>
    <n v="189.33"/>
    <n v="81.010000000000005"/>
    <n v="0.29965999999999998"/>
  </r>
  <r>
    <s v="TAG001502 President Executive Projects"/>
    <x v="55"/>
    <s v="(Blank)"/>
    <s v="Student Government *1"/>
    <x v="0"/>
    <s v="FAU Master Account Set: Budget Pool - Expense"/>
    <n v="60000"/>
    <n v="0"/>
    <n v="60000"/>
    <n v="47167.27"/>
    <n v="0"/>
    <n v="0"/>
    <n v="47167.27"/>
    <n v="12832.73"/>
    <n v="0.21387900000000001"/>
  </r>
  <r>
    <s v="TAG001502 President Executive Projects"/>
    <x v="55"/>
    <s v="(Blank)"/>
    <s v="Student Government *1"/>
    <x v="2"/>
    <s v="FAU Master Account Set: Budget Pool - INTRA-Fund Transfers Out"/>
    <n v="1680"/>
    <n v="0"/>
    <n v="1680"/>
    <n v="1320.68"/>
    <n v="0"/>
    <n v="0"/>
    <n v="1320.68"/>
    <n v="359.32"/>
    <n v="0.21388099999999999"/>
  </r>
  <r>
    <s v="TAG001503 Radio Station"/>
    <x v="56"/>
    <s v="(Blank)"/>
    <s v="Student Government *1"/>
    <x v="0"/>
    <s v="FAU Master Account Set: Budget Pool - Expense"/>
    <n v="30100"/>
    <n v="0"/>
    <n v="30100"/>
    <n v="23390.13"/>
    <n v="0"/>
    <n v="0"/>
    <n v="23390.13"/>
    <n v="6709.87"/>
    <n v="0.22291900000000001"/>
  </r>
  <r>
    <s v="TAG001503 Radio Station"/>
    <x v="56"/>
    <s v="(Blank)"/>
    <s v="Student Government *1"/>
    <x v="2"/>
    <s v="FAU Master Account Set: Budget Pool - INTRA-Fund Transfers Out"/>
    <n v="1928.95"/>
    <n v="0"/>
    <n v="1928.95"/>
    <n v="1327.04"/>
    <n v="0"/>
    <n v="0"/>
    <n v="1327.04"/>
    <n v="601.91"/>
    <n v="0.31203999999999998"/>
  </r>
  <r>
    <s v="TAG001503 Radio Station"/>
    <x v="56"/>
    <s v="(Blank)"/>
    <s v="Student Government *1"/>
    <x v="3"/>
    <s v="FAU Master Account Set: Budget Pool - OPS"/>
    <n v="38791"/>
    <n v="0"/>
    <n v="38791"/>
    <n v="24003.87"/>
    <n v="0"/>
    <n v="0"/>
    <n v="24003.87"/>
    <n v="14787.13"/>
    <n v="0.38119999999999998"/>
  </r>
  <r>
    <s v="TAG001504 Senate Contingency"/>
    <x v="57"/>
    <s v="(Blank)"/>
    <s v="Student Government *1"/>
    <x v="0"/>
    <s v="FAU Master Account Set: Budget Pool - Expense"/>
    <n v="40000"/>
    <n v="0"/>
    <n v="40000"/>
    <n v="33066.18"/>
    <n v="0"/>
    <n v="0"/>
    <n v="33066.18"/>
    <n v="6933.82"/>
    <n v="0.173346"/>
  </r>
  <r>
    <s v="TAG001504 Senate Contingency"/>
    <x v="57"/>
    <s v="(Blank)"/>
    <s v="Student Government *1"/>
    <x v="2"/>
    <s v="FAU Master Account Set: Budget Pool - INTRA-Fund Transfers Out"/>
    <n v="1120"/>
    <n v="0"/>
    <n v="1120"/>
    <n v="925.85"/>
    <n v="0"/>
    <n v="0"/>
    <n v="925.85"/>
    <n v="194.15"/>
    <n v="0.173348"/>
  </r>
  <r>
    <s v="TAG001505 Student Government - Accounting &amp; Budget Office"/>
    <x v="58"/>
    <s v="(Blank)"/>
    <s v="Student Government *1"/>
    <x v="0"/>
    <s v="FAU Master Account Set: Budget Pool - Expense"/>
    <n v="6300"/>
    <n v="5646.81"/>
    <n v="11946.81"/>
    <n v="10771.98"/>
    <n v="0"/>
    <n v="0"/>
    <n v="5626.84"/>
    <n v="6319.97"/>
    <n v="0.52900899999999995"/>
  </r>
  <r>
    <s v="TAG001505 Student Government - Accounting &amp; Budget Office"/>
    <x v="58"/>
    <s v="(Blank)"/>
    <s v="Student Government *1"/>
    <x v="2"/>
    <s v="FAU Master Account Set: Budget Pool - INTRA-Fund Transfers Out"/>
    <n v="5600.3"/>
    <n v="0"/>
    <n v="5600.3"/>
    <n v="4809.630000000001"/>
    <n v="0"/>
    <n v="0"/>
    <n v="9954.7800000000007"/>
    <n v="-4354.4799999999996"/>
    <n v="-0.77754400000000001"/>
  </r>
  <r>
    <s v="TAG001505 Student Government - Accounting &amp; Budget Office"/>
    <x v="58"/>
    <s v="(Blank)"/>
    <s v="Student Government *1"/>
    <x v="3"/>
    <s v="FAU Master Account Set: Budget Pool - OPS"/>
    <n v="18500"/>
    <n v="-5095.29"/>
    <n v="13404.71"/>
    <n v="6794.21"/>
    <n v="0"/>
    <n v="0"/>
    <n v="6794.21"/>
    <n v="6610.5"/>
    <n v="0.49314799999999998"/>
  </r>
  <r>
    <s v="TAG001505 Student Government - Accounting &amp; Budget Office"/>
    <x v="58"/>
    <s v="(Blank)"/>
    <s v="Student Government *1"/>
    <x v="4"/>
    <s v="FAU Master Account Set: Budget Pool - Salaries &amp; Benefits (AMP, SP, Faculty)"/>
    <n v="175210.55"/>
    <n v="-551.52"/>
    <n v="174659.03"/>
    <n v="159351.65"/>
    <n v="0"/>
    <n v="0"/>
    <n v="159351.65"/>
    <n v="15307.38"/>
    <n v="8.7641999999999998E-2"/>
  </r>
  <r>
    <s v="TAG001506 Student Government - Elections"/>
    <x v="59"/>
    <s v="(Blank)"/>
    <s v="Student Government *1"/>
    <x v="0"/>
    <s v="FAU Master Account Set: Budget Pool - Expense"/>
    <n v="6000"/>
    <n v="0"/>
    <n v="6000"/>
    <n v="3290.31"/>
    <n v="0"/>
    <n v="0"/>
    <n v="3290.31"/>
    <n v="2709.69"/>
    <n v="0.45161499999999999"/>
  </r>
  <r>
    <s v="TAG001506 Student Government - Elections"/>
    <x v="59"/>
    <s v="(Blank)"/>
    <s v="Student Government *1"/>
    <x v="2"/>
    <s v="FAU Master Account Set: Budget Pool - INTRA-Fund Transfers Out"/>
    <n v="823.2"/>
    <n v="0"/>
    <n v="823.2"/>
    <n v="324.81"/>
    <n v="0"/>
    <n v="0"/>
    <n v="324.81"/>
    <n v="498.39"/>
    <n v="0.60543000000000002"/>
  </r>
  <r>
    <s v="TAG001506 Student Government - Elections"/>
    <x v="59"/>
    <s v="(Blank)"/>
    <s v="Student Government *1"/>
    <x v="3"/>
    <s v="FAU Master Account Set: Budget Pool - OPS"/>
    <n v="23400"/>
    <n v="0"/>
    <n v="23400"/>
    <n v="8310.1299999999992"/>
    <n v="0"/>
    <n v="0"/>
    <n v="8310.1299999999992"/>
    <n v="15089.87"/>
    <n v="0.64486600000000005"/>
  </r>
  <r>
    <s v="TAG001507 Student Government - Judicial Branch"/>
    <x v="60"/>
    <s v="(Blank)"/>
    <s v="Student Government *1"/>
    <x v="0"/>
    <s v="FAU Master Account Set: Budget Pool - Expense"/>
    <n v="1900"/>
    <n v="0"/>
    <n v="1900"/>
    <n v="1109.94"/>
    <n v="0"/>
    <n v="0"/>
    <n v="1109.94"/>
    <n v="790.06"/>
    <n v="0.415821"/>
  </r>
  <r>
    <s v="TAG001507 Student Government - Judicial Branch"/>
    <x v="60"/>
    <s v="(Blank)"/>
    <s v="Student Government *1"/>
    <x v="2"/>
    <s v="FAU Master Account Set: Budget Pool - INTRA-Fund Transfers Out"/>
    <n v="188.66"/>
    <n v="0"/>
    <n v="188.66"/>
    <n v="132.66999999999999"/>
    <n v="0"/>
    <n v="0"/>
    <n v="132.66999999999999"/>
    <n v="55.99"/>
    <n v="0.29677700000000001"/>
  </r>
  <r>
    <s v="TAG001507 Student Government - Judicial Branch"/>
    <x v="60"/>
    <s v="(Blank)"/>
    <s v="Student Government *1"/>
    <x v="3"/>
    <s v="FAU Master Account Set: Budget Pool - OPS"/>
    <n v="4838"/>
    <n v="0"/>
    <n v="4838"/>
    <n v="3628.2"/>
    <n v="0"/>
    <n v="0"/>
    <n v="3628.2"/>
    <n v="1209.8"/>
    <n v="0.25006200000000001"/>
  </r>
  <r>
    <s v="TAG001508 Student Government - Television Station"/>
    <x v="61"/>
    <s v="(Blank)"/>
    <s v="Student Government *1"/>
    <x v="0"/>
    <s v="FAU Master Account Set: Budget Pool - Expense"/>
    <n v="35000"/>
    <n v="0"/>
    <n v="35000"/>
    <n v="26617.58"/>
    <n v="0"/>
    <n v="0"/>
    <n v="26617.58"/>
    <n v="8382.42"/>
    <n v="0.23949799999999999"/>
  </r>
  <r>
    <s v="TAG001508 Student Government - Television Station"/>
    <x v="61"/>
    <s v="(Blank)"/>
    <s v="Student Government *1"/>
    <x v="2"/>
    <s v="FAU Master Account Set: Budget Pool - INTRA-Fund Transfers Out"/>
    <n v="2038.4"/>
    <n v="0"/>
    <n v="2038.4"/>
    <n v="1626.13"/>
    <n v="0"/>
    <n v="0"/>
    <n v="1626.13"/>
    <n v="412.27"/>
    <n v="0.20225199999999999"/>
  </r>
  <r>
    <s v="TAG001508 Student Government - Television Station"/>
    <x v="61"/>
    <s v="(Blank)"/>
    <s v="Student Government *1"/>
    <x v="3"/>
    <s v="FAU Master Account Set: Budget Pool - OPS"/>
    <n v="37800"/>
    <n v="0"/>
    <n v="37800"/>
    <n v="31459.98"/>
    <n v="0"/>
    <n v="0"/>
    <n v="31459.98"/>
    <n v="6340.02"/>
    <n v="0.16772500000000001"/>
  </r>
  <r>
    <s v="TAG001509 Student Government - Advisor Office"/>
    <x v="62"/>
    <s v="(Blank)"/>
    <s v="Student Government *1"/>
    <x v="0"/>
    <s v="FAU Master Account Set: Budget Pool - Expense"/>
    <n v="30650"/>
    <n v="-2910"/>
    <n v="27740"/>
    <n v="5322.59"/>
    <n v="0"/>
    <n v="0"/>
    <n v="5322.59"/>
    <n v="22417.41"/>
    <n v="0.80812600000000001"/>
  </r>
  <r>
    <s v="TAG001509 Student Government - Advisor Office"/>
    <x v="62"/>
    <s v="(Blank)"/>
    <s v="Student Government *1"/>
    <x v="2"/>
    <s v="FAU Master Account Set: Budget Pool - INTRA-Fund Transfers Out"/>
    <n v="4828.1899999999996"/>
    <n v="0"/>
    <n v="4828.1899999999996"/>
    <n v="3891.64"/>
    <n v="0"/>
    <n v="0"/>
    <n v="3891.64"/>
    <n v="936.55"/>
    <n v="0.19397500000000001"/>
  </r>
  <r>
    <s v="TAG001509 Student Government - Advisor Office"/>
    <x v="62"/>
    <s v="(Blank)"/>
    <s v="Student Government *1"/>
    <x v="3"/>
    <s v="FAU Master Account Set: Budget Pool - OPS"/>
    <n v="35040"/>
    <n v="0"/>
    <n v="35040"/>
    <n v="24007.919999999998"/>
    <n v="0"/>
    <n v="0"/>
    <n v="24007.919999999998"/>
    <n v="11032.08"/>
    <n v="0.31484200000000001"/>
  </r>
  <r>
    <s v="TAG001509 Student Government - Advisor Office"/>
    <x v="62"/>
    <s v="(Blank)"/>
    <s v="Student Government *1"/>
    <x v="4"/>
    <s v="FAU Master Account Set: Budget Pool - Salaries &amp; Benefits (AMP, SP, Faculty)"/>
    <n v="106745.28"/>
    <n v="2910"/>
    <n v="109655.28"/>
    <n v="109655.62"/>
    <n v="0"/>
    <n v="0"/>
    <n v="109655.62"/>
    <n v="-0.34"/>
    <n v="-3.0000000000000001E-6"/>
  </r>
  <r>
    <s v="TAG001510 Student Government - Operations"/>
    <x v="63"/>
    <s v="(Blank)"/>
    <s v="Student Government *1"/>
    <x v="0"/>
    <s v="FAU Master Account Set: Budget Pool - Expense"/>
    <n v="5250"/>
    <n v="0"/>
    <n v="5250"/>
    <n v="5609.27"/>
    <n v="0"/>
    <n v="0"/>
    <n v="5609.27"/>
    <n v="-359.27"/>
    <n v="-6.8432000000000007E-2"/>
  </r>
  <r>
    <s v="TAG001510 Student Government - Operations"/>
    <x v="63"/>
    <s v="(Blank)"/>
    <s v="Student Government *1"/>
    <x v="2"/>
    <s v="FAU Master Account Set: Budget Pool - INTRA-Fund Transfers Out"/>
    <n v="147"/>
    <n v="0"/>
    <n v="147"/>
    <n v="157.04"/>
    <n v="0"/>
    <n v="0"/>
    <n v="157.04"/>
    <n v="-10.039999999999999"/>
    <n v="-6.8298999999999999E-2"/>
  </r>
  <r>
    <s v="TAG001511 Student Government - Senate"/>
    <x v="64"/>
    <s v="(Blank)"/>
    <s v="Student Government *1"/>
    <x v="0"/>
    <s v="FAU Master Account Set: Budget Pool - Expense"/>
    <n v="6000"/>
    <n v="0"/>
    <n v="6000"/>
    <n v="1383.93"/>
    <n v="0"/>
    <n v="0"/>
    <n v="1383.93"/>
    <n v="4616.07"/>
    <n v="0.76934499999999995"/>
  </r>
  <r>
    <s v="TAG001511 Student Government - Senate"/>
    <x v="64"/>
    <s v="(Blank)"/>
    <s v="Student Government *1"/>
    <x v="2"/>
    <s v="FAU Master Account Set: Budget Pool - INTRA-Fund Transfers Out"/>
    <n v="168"/>
    <n v="0"/>
    <n v="168"/>
    <n v="38.75"/>
    <n v="0"/>
    <n v="0"/>
    <n v="38.75"/>
    <n v="129.25"/>
    <n v="0.76934499999999995"/>
  </r>
  <r>
    <s v="TAG001512 Student Leadership Conference"/>
    <x v="65"/>
    <s v="(Blank)"/>
    <s v="Student Government *1"/>
    <x v="0"/>
    <s v="FAU Master Account Set: Budget Pool - Expense"/>
    <n v="0"/>
    <n v="0"/>
    <n v="0"/>
    <n v="5.51"/>
    <n v="0"/>
    <n v="0"/>
    <n v="5.51"/>
    <n v="-5.51"/>
    <n v="0"/>
  </r>
  <r>
    <s v="TAG001512 Student Leadership Conference"/>
    <x v="65"/>
    <s v="(Blank)"/>
    <s v="Student Government *1"/>
    <x v="2"/>
    <s v="FAU Master Account Set: Budget Pool - INTRA-Fund Transfers Out"/>
    <n v="0"/>
    <n v="0"/>
    <n v="0"/>
    <n v="0.16"/>
    <n v="0"/>
    <n v="0"/>
    <n v="0.16"/>
    <n v="-0.16"/>
    <n v="0"/>
  </r>
  <r>
    <s v="TAG001512 Student Leadership Conference"/>
    <x v="65"/>
    <s v="(Blank)"/>
    <s v="Student Government *1"/>
    <x v="3"/>
    <s v="FAU Master Account Set: Budget Pool - OPS"/>
    <n v="0"/>
    <n v="0"/>
    <n v="0"/>
    <n v="0"/>
    <n v="0"/>
    <n v="0"/>
    <n v="0"/>
    <n v="0"/>
    <n v="0"/>
  </r>
  <r>
    <s v="TAG001513 Traditions Projects-Diver. Way"/>
    <x v="66"/>
    <s v="(Blank)"/>
    <s v="Student Government *1"/>
    <x v="0"/>
    <s v="FAU Master Account Set: Budget Pool - Expense"/>
    <n v="64089"/>
    <n v="0"/>
    <n v="64089"/>
    <n v="63051.02"/>
    <n v="0"/>
    <n v="0"/>
    <n v="63051.02"/>
    <n v="1037.98"/>
    <n v="1.6195999999999999E-2"/>
  </r>
  <r>
    <s v="TAG001513 Traditions Projects-Diver. Way"/>
    <x v="66"/>
    <s v="(Blank)"/>
    <s v="Student Government *1"/>
    <x v="2"/>
    <s v="FAU Master Account Set: Budget Pool - INTRA-Fund Transfers Out"/>
    <n v="1794.49"/>
    <n v="0"/>
    <n v="1794.49"/>
    <n v="1765.43"/>
    <n v="0"/>
    <n v="0"/>
    <n v="1765.43"/>
    <n v="29.06"/>
    <n v="1.6194E-2"/>
  </r>
  <r>
    <s v="TAG001514 University Press Newspaper"/>
    <x v="67"/>
    <s v="(Blank)"/>
    <s v="Student Government *1"/>
    <x v="0"/>
    <s v="FAU Master Account Set: Budget Pool - Expense"/>
    <n v="19912"/>
    <n v="0"/>
    <n v="19912"/>
    <n v="17860.650000000001"/>
    <n v="0"/>
    <n v="0"/>
    <n v="17860.650000000001"/>
    <n v="2051.35"/>
    <n v="0.103021"/>
  </r>
  <r>
    <s v="TAG001514 University Press Newspaper"/>
    <x v="67"/>
    <s v="(Blank)"/>
    <s v="Student Government *1"/>
    <x v="2"/>
    <s v="FAU Master Account Set: Budget Pool - INTRA-Fund Transfers Out"/>
    <n v="1630.55"/>
    <n v="0"/>
    <n v="1630.55"/>
    <n v="975.96"/>
    <n v="0"/>
    <n v="0"/>
    <n v="975.96"/>
    <n v="654.59"/>
    <n v="0.401453"/>
  </r>
  <r>
    <s v="TAG001514 University Press Newspaper"/>
    <x v="67"/>
    <s v="(Blank)"/>
    <s v="Student Government *1"/>
    <x v="3"/>
    <s v="FAU Master Account Set: Budget Pool - OPS"/>
    <n v="38322"/>
    <n v="0"/>
    <n v="38322"/>
    <n v="16996.28"/>
    <n v="0"/>
    <n v="0"/>
    <n v="16996.28"/>
    <n v="21325.72"/>
    <n v="0.55648799999999998"/>
  </r>
  <r>
    <s v="TAG001515 University Wide Stipends"/>
    <x v="68"/>
    <s v="(Blank)"/>
    <s v="Student Government *1"/>
    <x v="0"/>
    <s v="FAU Master Account Set: Budget Pool - Expense"/>
    <n v="6500"/>
    <n v="0"/>
    <n v="6500"/>
    <n v="5848.5"/>
    <n v="0"/>
    <n v="0"/>
    <n v="5848.5"/>
    <n v="651.5"/>
    <n v="0.100231"/>
  </r>
  <r>
    <s v="TAG001515 University Wide Stipends"/>
    <x v="68"/>
    <s v="(Blank)"/>
    <s v="Student Government *1"/>
    <x v="2"/>
    <s v="FAU Master Account Set: Budget Pool - INTRA-Fund Transfers Out"/>
    <n v="2589.44"/>
    <n v="0"/>
    <n v="2589.44"/>
    <n v="1847.67"/>
    <n v="0"/>
    <n v="0"/>
    <n v="1847.67"/>
    <n v="741.77"/>
    <n v="0.28645999999999999"/>
  </r>
  <r>
    <s v="TAG001515 University Wide Stipends"/>
    <x v="68"/>
    <s v="(Blank)"/>
    <s v="Student Government *1"/>
    <x v="3"/>
    <s v="FAU Master Account Set: Budget Pool - OPS"/>
    <n v="85980"/>
    <n v="0"/>
    <n v="85980"/>
    <n v="60139.7"/>
    <n v="0"/>
    <n v="0"/>
    <n v="60139.7"/>
    <n v="25840.3"/>
    <n v="0.30053800000000003"/>
  </r>
  <r>
    <s v="TAG001516 Military and Veterans Student Success Center"/>
    <x v="69"/>
    <s v="(Blank)"/>
    <s v="Student Government *1"/>
    <x v="0"/>
    <s v="FAU Master Account Set: Budget Pool - Expense"/>
    <n v="9300"/>
    <n v="0"/>
    <n v="9300"/>
    <n v="8310.07"/>
    <n v="0"/>
    <n v="0"/>
    <n v="8310.07"/>
    <n v="989.93"/>
    <n v="0.106444"/>
  </r>
  <r>
    <s v="TAG001516 Military and Veterans Student Success Center"/>
    <x v="69"/>
    <s v="(Blank)"/>
    <s v="Student Government *1"/>
    <x v="2"/>
    <s v="FAU Master Account Set: Budget Pool - INTRA-Fund Transfers Out"/>
    <n v="260.39999999999998"/>
    <n v="0"/>
    <n v="260.39999999999998"/>
    <n v="232.69"/>
    <n v="0"/>
    <n v="0"/>
    <n v="232.69"/>
    <n v="27.71"/>
    <n v="0.10641299999999999"/>
  </r>
  <r>
    <s v="TAG001517 Student Government - Vice President's Executive Project"/>
    <x v="70"/>
    <s v="(Blank)"/>
    <s v="Student Government *1"/>
    <x v="0"/>
    <s v="FAU Master Account Set: Budget Pool - Expense"/>
    <n v="8000"/>
    <n v="0"/>
    <n v="8000"/>
    <n v="2995.72"/>
    <n v="0"/>
    <n v="0"/>
    <n v="2995.72"/>
    <n v="5004.28"/>
    <n v="0.62553499999999995"/>
  </r>
  <r>
    <s v="TAG001517 Student Government - Vice President's Executive Project"/>
    <x v="70"/>
    <s v="(Blank)"/>
    <s v="Student Government *1"/>
    <x v="2"/>
    <s v="FAU Master Account Set: Budget Pool - INTRA-Fund Transfers Out"/>
    <n v="224"/>
    <n v="0"/>
    <n v="224"/>
    <n v="83.89"/>
    <n v="0"/>
    <n v="0"/>
    <n v="83.89"/>
    <n v="140.11000000000001"/>
    <n v="0.62549100000000002"/>
  </r>
  <r>
    <s v="TAG001518 Weeks of Welcome"/>
    <x v="71"/>
    <s v="(Blank)"/>
    <s v="Student Government *1"/>
    <x v="0"/>
    <s v="FAU Master Account Set: Budget Pool - Expense"/>
    <n v="16500"/>
    <n v="0"/>
    <n v="16500"/>
    <n v="8560.4500000000007"/>
    <n v="0"/>
    <n v="0"/>
    <n v="8560.4500000000007"/>
    <n v="7939.55"/>
    <n v="0.48118499999999997"/>
  </r>
  <r>
    <s v="TAG001518 Weeks of Welcome"/>
    <x v="71"/>
    <s v="(Blank)"/>
    <s v="Student Government *1"/>
    <x v="2"/>
    <s v="FAU Master Account Set: Budget Pool - INTRA-Fund Transfers Out"/>
    <n v="462"/>
    <n v="0"/>
    <n v="462"/>
    <n v="239.69"/>
    <n v="0"/>
    <n v="0"/>
    <n v="239.69"/>
    <n v="222.31"/>
    <n v="0.48119000000000001"/>
  </r>
  <r>
    <s v="TAG003502 Student Government - Student Involvement"/>
    <x v="72"/>
    <s v="(Blank)"/>
    <s v="Student Government *1"/>
    <x v="0"/>
    <s v="FAU Master Account Set: Budget Pool - Expense"/>
    <n v="16000"/>
    <n v="-607.92999999999995"/>
    <n v="15392.07"/>
    <n v="15645.98"/>
    <n v="0"/>
    <n v="0"/>
    <n v="15645.98"/>
    <n v="-253.91"/>
    <n v="-1.6496E-2"/>
  </r>
  <r>
    <s v="TAG003502 Student Government - Student Involvement"/>
    <x v="72"/>
    <s v="(Blank)"/>
    <s v="Student Government *1"/>
    <x v="2"/>
    <s v="FAU Master Account Set: Budget Pool - INTRA-Fund Transfers Out"/>
    <n v="5256.18"/>
    <n v="0"/>
    <n v="5256.18"/>
    <n v="5263.36"/>
    <n v="0"/>
    <n v="0"/>
    <n v="5263.36"/>
    <n v="-7.18"/>
    <n v="-1.366E-3"/>
  </r>
  <r>
    <s v="TAG003502 Student Government - Student Involvement"/>
    <x v="72"/>
    <s v="(Blank)"/>
    <s v="Student Government *1"/>
    <x v="3"/>
    <s v="FAU Master Account Set: Budget Pool - OPS"/>
    <n v="19500"/>
    <n v="-6999.34"/>
    <n v="12500.66"/>
    <n v="12503.04"/>
    <n v="0"/>
    <n v="0"/>
    <n v="12503.04"/>
    <n v="-2.38"/>
    <n v="-1.9000000000000001E-4"/>
  </r>
  <r>
    <s v="TAG003502 Student Government - Student Involvement"/>
    <x v="72"/>
    <s v="(Blank)"/>
    <s v="Student Government *1"/>
    <x v="4"/>
    <s v="FAU Master Account Set: Budget Pool - Salaries &amp; Benefits (AMP, SP, Faculty)"/>
    <n v="152220.79999999999"/>
    <n v="7607.27"/>
    <n v="159828.07"/>
    <n v="159828.07999999999"/>
    <n v="0"/>
    <n v="0"/>
    <n v="159828.07999999999"/>
    <n v="-0.01"/>
    <n v="0"/>
  </r>
  <r>
    <s v="TAG003543 Boca Raton Student Union"/>
    <x v="73"/>
    <s v="(Blank)"/>
    <s v="Student Government *1"/>
    <x v="1"/>
    <s v="FAU Master Account Set: Budget Pool - INTER-Fund Transfers Out"/>
    <n v="1803270"/>
    <n v="0"/>
    <n v="1803270"/>
    <n v="1803270"/>
    <n v="0"/>
    <n v="0"/>
    <n v="1803270"/>
    <n v="0"/>
    <n v="0"/>
  </r>
  <r>
    <s v="TAG004958 Student Government - University Mascot"/>
    <x v="74"/>
    <s v="(Blank)"/>
    <s v="Student Government *1"/>
    <x v="0"/>
    <s v="FAU Master Account Set: Budget Pool - Expense"/>
    <n v="20500"/>
    <n v="0"/>
    <n v="20500"/>
    <n v="8304.24"/>
    <n v="0"/>
    <n v="0"/>
    <n v="8304.24"/>
    <n v="12195.76"/>
    <n v="0.59491499999999997"/>
  </r>
  <r>
    <s v="TAG004958 Student Government - University Mascot"/>
    <x v="74"/>
    <s v="(Blank)"/>
    <s v="Student Government *1"/>
    <x v="2"/>
    <s v="FAU Master Account Set: Budget Pool - INTRA-Fund Transfers Out"/>
    <n v="3255.44"/>
    <n v="0"/>
    <n v="3255.44"/>
    <n v="367.84"/>
    <n v="0"/>
    <n v="0"/>
    <n v="367.84"/>
    <n v="2887.6"/>
    <n v="0.88700800000000002"/>
  </r>
  <r>
    <s v="TAG004958 Student Government - University Mascot"/>
    <x v="74"/>
    <s v="(Blank)"/>
    <s v="Student Government *1"/>
    <x v="3"/>
    <s v="FAU Master Account Set: Budget Pool - OPS"/>
    <n v="6480"/>
    <n v="0"/>
    <n v="6480"/>
    <n v="4833"/>
    <n v="0"/>
    <n v="0"/>
    <n v="4833"/>
    <n v="1647"/>
    <n v="0.25416699999999998"/>
  </r>
</pivotCacheRecords>
</file>

<file path=xl/pivotCache/pivotCacheRecords2.xml><?xml version="1.0" encoding="utf-8"?>
<pivotCacheRecords xmlns="http://schemas.openxmlformats.org/spreadsheetml/2006/main" xmlns:r="http://schemas.openxmlformats.org/officeDocument/2006/relationships" count="202">
  <r>
    <s v="TAG000493 Jupiter - Burrow Activity Center"/>
    <x v="0"/>
    <s v="(Blank)"/>
    <s v="Student Government *1"/>
    <x v="0"/>
    <s v="FAU Master Account Set: Budget Pool - Expense"/>
    <x v="0"/>
    <n v="0"/>
    <n v="13954"/>
    <n v="11796.27"/>
    <n v="0"/>
    <n v="0"/>
    <n v="11796.27"/>
    <n v="2157.73"/>
    <n v="0.15463199999999999"/>
  </r>
  <r>
    <s v="TAG000493 Jupiter - Burrow Activity Center"/>
    <x v="0"/>
    <s v="(Blank)"/>
    <s v="Student Government *1"/>
    <x v="1"/>
    <s v="FAU Master Account Set: Budget Pool - INTRA-Fund Transfers Out"/>
    <x v="1"/>
    <n v="0"/>
    <n v="4745.1499999999996"/>
    <n v="4217.6099999999997"/>
    <n v="0"/>
    <n v="0"/>
    <n v="4217.6099999999997"/>
    <n v="527.54"/>
    <n v="0.111175"/>
  </r>
  <r>
    <s v="TAG000493 Jupiter - Burrow Activity Center"/>
    <x v="0"/>
    <s v="(Blank)"/>
    <s v="Student Government *1"/>
    <x v="2"/>
    <s v="FAU Master Account Set: Budget Pool - OPS"/>
    <x v="2"/>
    <n v="0"/>
    <n v="55035"/>
    <n v="39043.78"/>
    <n v="0"/>
    <n v="0"/>
    <n v="39043.78"/>
    <n v="15991.22"/>
    <n v="0.29056500000000002"/>
  </r>
  <r>
    <s v="TAG000493 Jupiter - Burrow Activity Center"/>
    <x v="0"/>
    <s v="(Blank)"/>
    <s v="Student Government *1"/>
    <x v="3"/>
    <s v="FAU Master Account Set: Budget Pool - Salaries &amp; Benefits (AMP, SP, Faculty)"/>
    <x v="3"/>
    <n v="0"/>
    <n v="64766.400000000001"/>
    <n v="64074.22"/>
    <n v="0"/>
    <n v="0"/>
    <n v="64074.22"/>
    <n v="692.18"/>
    <n v="1.0687E-2"/>
  </r>
  <r>
    <s v="TAG001294 Student Government - Student Life and Recreation - Jupiter"/>
    <x v="1"/>
    <s v="(Blank)"/>
    <s v="Student Government *1"/>
    <x v="0"/>
    <s v="FAU Master Account Set: Budget Pool - Expense"/>
    <x v="4"/>
    <n v="0"/>
    <n v="131615"/>
    <n v="112225.97"/>
    <n v="0"/>
    <n v="0"/>
    <n v="112225.97"/>
    <n v="19389.03"/>
    <n v="0.147316"/>
  </r>
  <r>
    <s v="TAG001294 Student Government - Student Life and Recreation - Jupiter"/>
    <x v="1"/>
    <s v="(Blank)"/>
    <s v="Student Government *1"/>
    <x v="1"/>
    <s v="FAU Master Account Set: Budget Pool - INTRA-Fund Transfers Out"/>
    <x v="5"/>
    <n v="0"/>
    <n v="6219.9"/>
    <n v="5021.3"/>
    <n v="0"/>
    <n v="0"/>
    <n v="5021.3"/>
    <n v="1198.5999999999999"/>
    <n v="0.19270399999999999"/>
  </r>
  <r>
    <s v="TAG001294 Student Government - Student Life and Recreation - Jupiter"/>
    <x v="1"/>
    <s v="(Blank)"/>
    <s v="Student Government *1"/>
    <x v="2"/>
    <s v="FAU Master Account Set: Budget Pool - OPS"/>
    <x v="6"/>
    <n v="0"/>
    <n v="54810"/>
    <n v="31391.95"/>
    <n v="0"/>
    <n v="0"/>
    <n v="31391.95"/>
    <n v="23418.05"/>
    <n v="0.427259"/>
  </r>
  <r>
    <s v="TAG001295 Student Government - Wellness Center - Broward"/>
    <x v="2"/>
    <s v="(Blank)"/>
    <s v="Student Government *1"/>
    <x v="4"/>
    <s v="FAU Master Account Set: Budget Pool - INTER-Fund Transfers Out"/>
    <x v="7"/>
    <n v="0"/>
    <n v="243031"/>
    <n v="243031"/>
    <n v="0"/>
    <n v="0"/>
    <n v="243031"/>
    <n v="0"/>
    <n v="0"/>
  </r>
  <r>
    <s v="TAG001296 Student Government - Owl Production - Broward"/>
    <x v="3"/>
    <s v="(Blank)"/>
    <s v="Student Government *1"/>
    <x v="0"/>
    <s v="FAU Master Account Set: Budget Pool - Expense"/>
    <x v="8"/>
    <n v="0"/>
    <n v="87400"/>
    <n v="55920.71"/>
    <n v="0"/>
    <n v="0"/>
    <n v="55920.71"/>
    <n v="31479.29"/>
    <n v="0.36017500000000002"/>
  </r>
  <r>
    <s v="TAG001296 Student Government - Owl Production - Broward"/>
    <x v="3"/>
    <s v="(Blank)"/>
    <s v="Student Government *1"/>
    <x v="1"/>
    <s v="FAU Master Account Set: Budget Pool - INTRA-Fund Transfers Out"/>
    <x v="9"/>
    <n v="0"/>
    <n v="3365.12"/>
    <n v="1855.09"/>
    <n v="0"/>
    <n v="0"/>
    <n v="1855.09"/>
    <n v="1510.03"/>
    <n v="0.44873000000000002"/>
  </r>
  <r>
    <s v="TAG001296 Student Government - Owl Production - Broward"/>
    <x v="3"/>
    <s v="(Blank)"/>
    <s v="Student Government *1"/>
    <x v="2"/>
    <s v="FAU Master Account Set: Budget Pool - OPS"/>
    <x v="10"/>
    <n v="0"/>
    <n v="32783"/>
    <n v="10332.469999999999"/>
    <n v="0"/>
    <n v="0"/>
    <n v="10332.469999999999"/>
    <n v="22450.53"/>
    <n v="0.68482200000000004"/>
  </r>
  <r>
    <s v="TAG001297 Student Government - Involvement and Leadership - Davie"/>
    <x v="4"/>
    <s v="(Blank)"/>
    <s v="Student Government *1"/>
    <x v="0"/>
    <s v="FAU Master Account Set: Budget Pool - Expense"/>
    <x v="11"/>
    <n v="0"/>
    <n v="13250"/>
    <n v="6153.15"/>
    <n v="0"/>
    <n v="0"/>
    <n v="6153.15"/>
    <n v="7096.85"/>
    <n v="0.53561099999999995"/>
  </r>
  <r>
    <s v="TAG001297 Student Government - Involvement and Leadership - Davie"/>
    <x v="4"/>
    <s v="(Blank)"/>
    <s v="Student Government *1"/>
    <x v="1"/>
    <s v="FAU Master Account Set: Budget Pool - INTRA-Fund Transfers Out"/>
    <x v="12"/>
    <n v="0"/>
    <n v="2162.2199999999998"/>
    <n v="1792.48"/>
    <n v="0"/>
    <n v="0"/>
    <n v="1792.48"/>
    <n v="369.74"/>
    <n v="0.17100000000000001"/>
  </r>
  <r>
    <s v="TAG001297 Student Government - Involvement and Leadership - Davie"/>
    <x v="4"/>
    <s v="(Blank)"/>
    <s v="Student Government *1"/>
    <x v="2"/>
    <s v="FAU Master Account Set: Budget Pool - OPS"/>
    <x v="13"/>
    <n v="0"/>
    <n v="10000"/>
    <n v="5800"/>
    <n v="0"/>
    <n v="0"/>
    <n v="5800"/>
    <n v="4200"/>
    <n v="0.42"/>
  </r>
  <r>
    <s v="TAG001297 Student Government - Involvement and Leadership - Davie"/>
    <x v="4"/>
    <s v="(Blank)"/>
    <s v="Student Government *1"/>
    <x v="3"/>
    <s v="FAU Master Account Set: Budget Pool - Salaries &amp; Benefits (AMP, SP, Faculty)"/>
    <x v="14"/>
    <n v="0"/>
    <n v="53972"/>
    <n v="52063.98"/>
    <n v="0"/>
    <n v="0"/>
    <n v="52063.98"/>
    <n v="1908.02"/>
    <n v="3.5352000000000001E-2"/>
  </r>
  <r>
    <s v="TAG001298 Student Government - Student Accessibility Services Broward"/>
    <x v="5"/>
    <s v="(Blank)"/>
    <s v="Student Government *1"/>
    <x v="0"/>
    <s v="FAU Master Account Set: Budget Pool - Expense"/>
    <x v="15"/>
    <n v="0"/>
    <n v="3000"/>
    <n v="2286.09"/>
    <n v="0"/>
    <n v="0"/>
    <n v="2286.09"/>
    <n v="713.91"/>
    <n v="0.23796999999999999"/>
  </r>
  <r>
    <s v="TAG001298 Student Government - Student Accessibility Services Broward"/>
    <x v="5"/>
    <s v="(Blank)"/>
    <s v="Student Government *1"/>
    <x v="1"/>
    <s v="FAU Master Account Set: Budget Pool - INTRA-Fund Transfers Out"/>
    <x v="16"/>
    <n v="0"/>
    <n v="84"/>
    <n v="64.010000000000005"/>
    <n v="0"/>
    <n v="0"/>
    <n v="64.010000000000005"/>
    <n v="19.989999999999998"/>
    <n v="0.23797599999999999"/>
  </r>
  <r>
    <s v="TAG001299 Student Government - Volunteer Center - Broward"/>
    <x v="6"/>
    <s v="(Blank)"/>
    <s v="Student Government *1"/>
    <x v="0"/>
    <s v="FAU Master Account Set: Budget Pool - Expense"/>
    <x v="17"/>
    <n v="0"/>
    <n v="4300"/>
    <n v="2490.66"/>
    <n v="0"/>
    <n v="0"/>
    <n v="2490.66"/>
    <n v="1809.34"/>
    <n v="0.42077700000000001"/>
  </r>
  <r>
    <s v="TAG001299 Student Government - Volunteer Center - Broward"/>
    <x v="6"/>
    <s v="(Blank)"/>
    <s v="Student Government *1"/>
    <x v="1"/>
    <s v="FAU Master Account Set: Budget Pool - INTRA-Fund Transfers Out"/>
    <x v="18"/>
    <n v="0"/>
    <n v="120.4"/>
    <n v="69.739999999999995"/>
    <n v="0"/>
    <n v="0"/>
    <n v="69.739999999999995"/>
    <n v="50.66"/>
    <n v="0.42076400000000003"/>
  </r>
  <r>
    <s v="TAG001300 Student Government - Achievement Awards - Broward"/>
    <x v="7"/>
    <s v="(Blank)"/>
    <s v="Student Government *1"/>
    <x v="0"/>
    <s v="FAU Master Account Set: Budget Pool - Expense"/>
    <x v="19"/>
    <n v="0"/>
    <n v="7000"/>
    <n v="4574.0600000000004"/>
    <n v="0"/>
    <n v="0"/>
    <n v="4574.0600000000004"/>
    <n v="2425.94"/>
    <n v="0.34656300000000001"/>
  </r>
  <r>
    <s v="TAG001300 Student Government - Achievement Awards - Broward"/>
    <x v="7"/>
    <s v="(Blank)"/>
    <s v="Student Government *1"/>
    <x v="1"/>
    <s v="FAU Master Account Set: Budget Pool - INTRA-Fund Transfers Out"/>
    <x v="20"/>
    <n v="0"/>
    <n v="196"/>
    <n v="128.07"/>
    <n v="0"/>
    <n v="0"/>
    <n v="128.07"/>
    <n v="67.930000000000007"/>
    <n v="0.346582"/>
  </r>
  <r>
    <s v="TAG001301 Student Government - Broward House Projects"/>
    <x v="8"/>
    <s v="(Blank)"/>
    <s v="Student Government *1"/>
    <x v="0"/>
    <s v="FAU Master Account Set: Budget Pool - Expense"/>
    <x v="21"/>
    <n v="0"/>
    <n v="4200"/>
    <n v="2687.31"/>
    <n v="0"/>
    <n v="0"/>
    <n v="2687.31"/>
    <n v="1512.69"/>
    <n v="0.36016399999999998"/>
  </r>
  <r>
    <s v="TAG001301 Student Government - Broward House Projects"/>
    <x v="8"/>
    <s v="(Blank)"/>
    <s v="Student Government *1"/>
    <x v="1"/>
    <s v="FAU Master Account Set: Budget Pool - INTRA-Fund Transfers Out"/>
    <x v="22"/>
    <n v="0"/>
    <n v="299.60000000000002"/>
    <n v="75.239999999999995"/>
    <n v="0"/>
    <n v="0"/>
    <n v="75.239999999999995"/>
    <n v="224.36"/>
    <n v="0.748865"/>
  </r>
  <r>
    <s v="TAG001301 Student Government - Broward House Projects"/>
    <x v="8"/>
    <s v="(Blank)"/>
    <s v="Student Government *1"/>
    <x v="2"/>
    <s v="FAU Master Account Set: Budget Pool - OPS"/>
    <x v="23"/>
    <n v="0"/>
    <n v="6500"/>
    <n v="0"/>
    <n v="0"/>
    <n v="0"/>
    <n v="0"/>
    <n v="6500"/>
    <n v="1"/>
  </r>
  <r>
    <s v="TAG001307 Student Government - Cultural Awareness - Broward"/>
    <x v="9"/>
    <s v="(Blank)"/>
    <s v="Student Government *1"/>
    <x v="0"/>
    <s v="FAU Master Account Set: Budget Pool - Expense"/>
    <x v="24"/>
    <n v="0"/>
    <n v="16000"/>
    <n v="9028.76"/>
    <n v="0"/>
    <n v="0"/>
    <n v="9028.76"/>
    <n v="6971.24"/>
    <n v="0.43570300000000001"/>
  </r>
  <r>
    <s v="TAG001307 Student Government - Cultural Awareness - Broward"/>
    <x v="9"/>
    <s v="(Blank)"/>
    <s v="Student Government *1"/>
    <x v="1"/>
    <s v="FAU Master Account Set: Budget Pool - INTRA-Fund Transfers Out"/>
    <x v="25"/>
    <n v="0"/>
    <n v="448"/>
    <n v="252.81"/>
    <n v="0"/>
    <n v="0"/>
    <n v="252.81"/>
    <n v="195.19"/>
    <n v="0.43569200000000002"/>
  </r>
  <r>
    <s v="TAG001308 Broward Campus - Student Services"/>
    <x v="10"/>
    <s v="(Blank)"/>
    <s v="Student Government *1"/>
    <x v="0"/>
    <s v="FAU Master Account Set: Budget Pool - Expense"/>
    <x v="26"/>
    <n v="0"/>
    <n v="1300"/>
    <n v="0"/>
    <n v="0"/>
    <n v="0"/>
    <n v="0"/>
    <n v="1300"/>
    <n v="1"/>
  </r>
  <r>
    <s v="TAG001308 Broward Campus - Student Services"/>
    <x v="10"/>
    <s v="(Blank)"/>
    <s v="Student Government *1"/>
    <x v="1"/>
    <s v="FAU Master Account Set: Budget Pool - INTRA-Fund Transfers Out"/>
    <x v="27"/>
    <n v="0"/>
    <n v="36.4"/>
    <n v="0"/>
    <n v="0"/>
    <n v="0"/>
    <n v="0"/>
    <n v="36.4"/>
    <n v="1"/>
  </r>
  <r>
    <s v="TAG001309 Student Government - Operations - Davie"/>
    <x v="11"/>
    <s v="(Blank)"/>
    <s v="Student Government *1"/>
    <x v="0"/>
    <s v="FAU Master Account Set: Budget Pool - Expense"/>
    <x v="28"/>
    <n v="40216"/>
    <n v="169411"/>
    <n v="123363.73"/>
    <n v="0"/>
    <n v="0"/>
    <n v="123363.73"/>
    <n v="46047.27"/>
    <n v="0.27180799999999999"/>
  </r>
  <r>
    <s v="TAG001309 Student Government - Operations - Davie"/>
    <x v="11"/>
    <s v="(Blank)"/>
    <s v="Student Government *1"/>
    <x v="1"/>
    <s v="FAU Master Account Set: Budget Pool - INTRA-Fund Transfers Out"/>
    <x v="29"/>
    <n v="0"/>
    <n v="8429.82"/>
    <n v="6813.78"/>
    <n v="0"/>
    <n v="0"/>
    <n v="6813.78"/>
    <n v="1616.04"/>
    <n v="0.19170499999999999"/>
  </r>
  <r>
    <s v="TAG001309 Student Government - Operations - Davie"/>
    <x v="11"/>
    <s v="(Blank)"/>
    <s v="Student Government *1"/>
    <x v="2"/>
    <s v="FAU Master Account Set: Budget Pool - OPS"/>
    <x v="30"/>
    <n v="-3000"/>
    <n v="120970"/>
    <n v="69907.39"/>
    <n v="0"/>
    <n v="0"/>
    <n v="69907.39"/>
    <n v="51062.61"/>
    <n v="0.42210999999999999"/>
  </r>
  <r>
    <s v="TAG001309 Student Government - Operations - Davie"/>
    <x v="11"/>
    <s v="(Blank)"/>
    <s v="Student Government *1"/>
    <x v="3"/>
    <s v="FAU Master Account Set: Budget Pool - Salaries &amp; Benefits (AMP, SP, Faculty)"/>
    <x v="31"/>
    <n v="3000"/>
    <n v="50900.15"/>
    <n v="50078.1"/>
    <n v="0"/>
    <n v="0"/>
    <n v="50078.1"/>
    <n v="822.05"/>
    <n v="1.6150000000000001E-2"/>
  </r>
  <r>
    <s v="TAG001310 Student Government - S.A.V.I - Jupiter"/>
    <x v="12"/>
    <s v="(Blank)"/>
    <s v="Student Government *1"/>
    <x v="0"/>
    <s v="FAU Master Account Set: Budget Pool - Expense"/>
    <x v="32"/>
    <n v="0"/>
    <n v="5600"/>
    <n v="4679.43"/>
    <n v="0"/>
    <n v="0"/>
    <n v="4679.43"/>
    <n v="920.57"/>
    <n v="0.16438800000000001"/>
  </r>
  <r>
    <s v="TAG001310 Student Government - S.A.V.I - Jupiter"/>
    <x v="12"/>
    <s v="(Blank)"/>
    <s v="Student Government *1"/>
    <x v="1"/>
    <s v="FAU Master Account Set: Budget Pool - INTRA-Fund Transfers Out"/>
    <x v="33"/>
    <n v="0"/>
    <n v="156.80000000000001"/>
    <n v="131.02000000000001"/>
    <n v="0"/>
    <n v="0"/>
    <n v="131.02000000000001"/>
    <n v="25.78"/>
    <n v="0.164413"/>
  </r>
  <r>
    <s v="TAG001311 Student Government - Program Board - Jupiter"/>
    <x v="13"/>
    <s v="(Blank)"/>
    <s v="Student Government *1"/>
    <x v="0"/>
    <s v="FAU Master Account Set: Budget Pool - Expense"/>
    <x v="34"/>
    <n v="0"/>
    <n v="83800"/>
    <n v="82541.42"/>
    <n v="0"/>
    <n v="0"/>
    <n v="82541.42"/>
    <n v="1258.58"/>
    <n v="1.5018999999999999E-2"/>
  </r>
  <r>
    <s v="TAG001311 Student Government - Program Board - Jupiter"/>
    <x v="13"/>
    <s v="(Blank)"/>
    <s v="Student Government *1"/>
    <x v="1"/>
    <s v="FAU Master Account Set: Budget Pool - INTRA-Fund Transfers Out"/>
    <x v="35"/>
    <n v="0"/>
    <n v="2799.44"/>
    <n v="2716.79"/>
    <n v="0"/>
    <n v="0"/>
    <n v="2716.79"/>
    <n v="82.65"/>
    <n v="2.9524000000000002E-2"/>
  </r>
  <r>
    <s v="TAG001311 Student Government - Program Board - Jupiter"/>
    <x v="13"/>
    <s v="(Blank)"/>
    <s v="Student Government *1"/>
    <x v="2"/>
    <s v="FAU Master Account Set: Budget Pool - OPS"/>
    <x v="36"/>
    <n v="0"/>
    <n v="16180"/>
    <n v="14486.79"/>
    <n v="0"/>
    <n v="0"/>
    <n v="14486.79"/>
    <n v="1693.21"/>
    <n v="0.104648"/>
  </r>
  <r>
    <s v="TAG001313 Student Government - Campus Recreation Facility Ops"/>
    <x v="14"/>
    <s v="(Blank)"/>
    <s v="Student Government *1"/>
    <x v="4"/>
    <s v="FAU Master Account Set: Budget Pool - INTER-Fund Transfers Out"/>
    <x v="37"/>
    <n v="0"/>
    <n v="1708247"/>
    <n v="1708247"/>
    <n v="0"/>
    <n v="0"/>
    <n v="1708247"/>
    <n v="0"/>
    <n v="0"/>
  </r>
  <r>
    <s v="TAG001315 Student Government - Banquet"/>
    <x v="15"/>
    <s v="(Blank)"/>
    <s v="Student Government *1"/>
    <x v="0"/>
    <s v="FAU Master Account Set: Budget Pool - Expense"/>
    <x v="38"/>
    <n v="0"/>
    <n v="6000"/>
    <n v="0"/>
    <n v="0"/>
    <n v="0"/>
    <n v="0"/>
    <n v="6000"/>
    <n v="1"/>
  </r>
  <r>
    <s v="TAG001315 Student Government - Banquet"/>
    <x v="15"/>
    <s v="(Blank)"/>
    <s v="Student Government *1"/>
    <x v="1"/>
    <s v="FAU Master Account Set: Budget Pool - INTRA-Fund Transfers Out"/>
    <x v="39"/>
    <n v="0"/>
    <n v="168"/>
    <n v="0"/>
    <n v="0"/>
    <n v="0"/>
    <n v="0"/>
    <n v="168"/>
    <n v="1"/>
  </r>
  <r>
    <s v="TAG001316 Student Government - Student Affairs - Jupiter"/>
    <x v="16"/>
    <s v="(Blank)"/>
    <s v="Student Government *1"/>
    <x v="0"/>
    <s v="FAU Master Account Set: Budget Pool - Expense"/>
    <x v="40"/>
    <n v="0"/>
    <n v="7263"/>
    <n v="4768.0200000000004"/>
    <n v="0"/>
    <n v="0"/>
    <n v="4768.0200000000004"/>
    <n v="2494.98"/>
    <n v="0.34351900000000002"/>
  </r>
  <r>
    <s v="TAG001316 Student Government - Student Affairs - Jupiter"/>
    <x v="16"/>
    <s v="(Blank)"/>
    <s v="Student Government *1"/>
    <x v="1"/>
    <s v="FAU Master Account Set: Budget Pool - INTRA-Fund Transfers Out"/>
    <x v="41"/>
    <n v="0"/>
    <n v="203.36"/>
    <n v="133.5"/>
    <n v="0"/>
    <n v="0"/>
    <n v="133.5"/>
    <n v="69.86"/>
    <n v="0.34352899999999997"/>
  </r>
  <r>
    <s v="TAG001317 Sport Club Council"/>
    <x v="17"/>
    <s v="(Blank)"/>
    <s v="Student Government *1"/>
    <x v="0"/>
    <s v="FAU Master Account Set: Budget Pool - Expense"/>
    <x v="42"/>
    <n v="2000"/>
    <n v="55000"/>
    <n v="51856.25"/>
    <n v="0"/>
    <n v="0"/>
    <n v="51856.25"/>
    <n v="3143.75"/>
    <n v="5.7159000000000001E-2"/>
  </r>
  <r>
    <s v="TAG001317 Sport Club Council"/>
    <x v="17"/>
    <s v="(Blank)"/>
    <s v="Student Government *1"/>
    <x v="1"/>
    <s v="FAU Master Account Set: Budget Pool - INTRA-Fund Transfers Out"/>
    <x v="43"/>
    <n v="0"/>
    <n v="1484"/>
    <n v="1451.97"/>
    <n v="0"/>
    <n v="0"/>
    <n v="1451.97"/>
    <n v="32.03"/>
    <n v="2.1583999999999999E-2"/>
  </r>
  <r>
    <s v="TAG001319 Student Government - House Projects - Jupiter"/>
    <x v="18"/>
    <s v="(Blank)"/>
    <s v="Student Government *1"/>
    <x v="0"/>
    <s v="FAU Master Account Set: Budget Pool - Expense"/>
    <x v="44"/>
    <n v="0"/>
    <n v="2620"/>
    <n v="191.37"/>
    <n v="0"/>
    <n v="0"/>
    <n v="191.37"/>
    <n v="2428.63"/>
    <n v="0.92695799999999995"/>
  </r>
  <r>
    <s v="TAG001319 Student Government - House Projects - Jupiter"/>
    <x v="18"/>
    <s v="(Blank)"/>
    <s v="Student Government *1"/>
    <x v="1"/>
    <s v="FAU Master Account Set: Budget Pool - INTRA-Fund Transfers Out"/>
    <x v="45"/>
    <n v="0"/>
    <n v="227.36"/>
    <n v="26.78"/>
    <n v="0"/>
    <n v="0"/>
    <n v="26.78"/>
    <n v="200.58"/>
    <n v="0.88221300000000002"/>
  </r>
  <r>
    <s v="TAG001319 Student Government - House Projects - Jupiter"/>
    <x v="18"/>
    <s v="(Blank)"/>
    <s v="Student Government *1"/>
    <x v="2"/>
    <s v="FAU Master Account Set: Budget Pool - OPS"/>
    <x v="46"/>
    <n v="0"/>
    <n v="5500"/>
    <n v="765"/>
    <n v="0"/>
    <n v="0"/>
    <n v="765"/>
    <n v="4735"/>
    <n v="0.86090900000000004"/>
  </r>
  <r>
    <s v="TAG001320 Student Government - House Projects"/>
    <x v="19"/>
    <s v="(Blank)"/>
    <s v="Student Government *1"/>
    <x v="0"/>
    <s v="FAU Master Account Set: Budget Pool - Expense"/>
    <x v="47"/>
    <n v="0"/>
    <n v="8500"/>
    <n v="6332.5"/>
    <n v="0"/>
    <n v="0"/>
    <n v="6332.5"/>
    <n v="2167.5"/>
    <n v="0.255"/>
  </r>
  <r>
    <s v="TAG001320 Student Government - House Projects"/>
    <x v="19"/>
    <s v="(Blank)"/>
    <s v="Student Government *1"/>
    <x v="1"/>
    <s v="FAU Master Account Set: Budget Pool - INTRA-Fund Transfers Out"/>
    <x v="48"/>
    <n v="0"/>
    <n v="238"/>
    <n v="177.31"/>
    <n v="0"/>
    <n v="0"/>
    <n v="177.31"/>
    <n v="60.69"/>
    <n v="0.255"/>
  </r>
  <r>
    <s v="TAG001321 Student Government - Governor Executive Projects Broward"/>
    <x v="20"/>
    <s v="(Blank)"/>
    <s v="Student Government *1"/>
    <x v="0"/>
    <s v="FAU Master Account Set: Budget Pool - Expense"/>
    <x v="49"/>
    <n v="0"/>
    <n v="19000"/>
    <n v="2091.13"/>
    <n v="0"/>
    <n v="0"/>
    <n v="2091.13"/>
    <n v="16908.87"/>
    <n v="0.88994099999999998"/>
  </r>
  <r>
    <s v="TAG001321 Student Government - Governor Executive Projects Broward"/>
    <x v="20"/>
    <s v="(Blank)"/>
    <s v="Student Government *1"/>
    <x v="1"/>
    <s v="FAU Master Account Set: Budget Pool - INTRA-Fund Transfers Out"/>
    <x v="50"/>
    <n v="0"/>
    <n v="532"/>
    <n v="58.55"/>
    <n v="0"/>
    <n v="0"/>
    <n v="58.55"/>
    <n v="473.45"/>
    <n v="0.88994399999999996"/>
  </r>
  <r>
    <s v="TAG001322 Student Government - Governor Executive Projects Jupiter"/>
    <x v="21"/>
    <s v="(Blank)"/>
    <s v="Student Government *1"/>
    <x v="0"/>
    <s v="FAU Master Account Set: Budget Pool - Expense"/>
    <x v="51"/>
    <n v="0"/>
    <n v="15600"/>
    <n v="10320.56"/>
    <n v="0"/>
    <n v="0"/>
    <n v="10320.56"/>
    <n v="5279.44"/>
    <n v="0.338426"/>
  </r>
  <r>
    <s v="TAG001322 Student Government - Governor Executive Projects Jupiter"/>
    <x v="21"/>
    <s v="(Blank)"/>
    <s v="Student Government *1"/>
    <x v="1"/>
    <s v="FAU Master Account Set: Budget Pool - INTRA-Fund Transfers Out"/>
    <x v="52"/>
    <n v="0"/>
    <n v="436.8"/>
    <n v="288.98"/>
    <n v="0"/>
    <n v="0"/>
    <n v="288.98"/>
    <n v="147.82"/>
    <n v="0.33841599999999999"/>
  </r>
  <r>
    <s v="TAG001323 Diversity Student Services - Jupiter"/>
    <x v="22"/>
    <s v="(Blank)"/>
    <s v="Student Government *1"/>
    <x v="0"/>
    <s v="FAU Master Account Set: Budget Pool - Expense"/>
    <x v="53"/>
    <n v="0"/>
    <n v="14350"/>
    <n v="12402.65"/>
    <n v="0"/>
    <n v="0"/>
    <n v="12402.65"/>
    <n v="1947.35"/>
    <n v="0.13570399999999999"/>
  </r>
  <r>
    <s v="TAG001323 Diversity Student Services - Jupiter"/>
    <x v="22"/>
    <s v="(Blank)"/>
    <s v="Student Government *1"/>
    <x v="1"/>
    <s v="FAU Master Account Set: Budget Pool - INTRA-Fund Transfers Out"/>
    <x v="54"/>
    <n v="0"/>
    <n v="401.8"/>
    <n v="347.27"/>
    <n v="0"/>
    <n v="0"/>
    <n v="347.27"/>
    <n v="54.53"/>
    <n v="0.135714"/>
  </r>
  <r>
    <s v="TAG001324 COSO Administration"/>
    <x v="23"/>
    <s v="(Blank)"/>
    <s v="Student Government *1"/>
    <x v="0"/>
    <s v="FAU Master Account Set: Budget Pool - Expense"/>
    <x v="55"/>
    <n v="0"/>
    <n v="28831"/>
    <n v="24646.080000000002"/>
    <n v="0"/>
    <n v="0"/>
    <n v="24646.080000000002"/>
    <n v="4184.92"/>
    <n v="0.145153"/>
  </r>
  <r>
    <s v="TAG001324 COSO Administration"/>
    <x v="23"/>
    <s v="(Blank)"/>
    <s v="Student Government *1"/>
    <x v="1"/>
    <s v="FAU Master Account Set: Budget Pool - INTRA-Fund Transfers Out"/>
    <x v="56"/>
    <n v="0"/>
    <n v="1309.5899999999999"/>
    <n v="1015.21"/>
    <n v="0"/>
    <n v="0"/>
    <n v="1015.21"/>
    <n v="294.38"/>
    <n v="0.22478799999999999"/>
  </r>
  <r>
    <s v="TAG001324 COSO Administration"/>
    <x v="23"/>
    <s v="(Blank)"/>
    <s v="Student Government *1"/>
    <x v="2"/>
    <s v="FAU Master Account Set: Budget Pool - OPS"/>
    <x v="57"/>
    <n v="0"/>
    <n v="17940"/>
    <n v="11611.33"/>
    <n v="0"/>
    <n v="0"/>
    <n v="11611.33"/>
    <n v="6328.67"/>
    <n v="0.352769"/>
  </r>
  <r>
    <s v="TAG001325 Campus Student Government Marketing - Jupiter"/>
    <x v="24"/>
    <s v="(Blank)"/>
    <s v="Student Government *1"/>
    <x v="0"/>
    <s v="FAU Master Account Set: Budget Pool - Expense"/>
    <x v="58"/>
    <n v="0"/>
    <n v="3500"/>
    <n v="3486.03"/>
    <n v="0"/>
    <n v="0"/>
    <n v="3486.03"/>
    <n v="13.97"/>
    <n v="3.9909999999999998E-3"/>
  </r>
  <r>
    <s v="TAG001325 Campus Student Government Marketing - Jupiter"/>
    <x v="24"/>
    <s v="(Blank)"/>
    <s v="Student Government *1"/>
    <x v="1"/>
    <s v="FAU Master Account Set: Budget Pool - INTRA-Fund Transfers Out"/>
    <x v="59"/>
    <n v="0"/>
    <n v="98"/>
    <n v="97.61"/>
    <n v="0"/>
    <n v="0"/>
    <n v="97.61"/>
    <n v="0.39"/>
    <n v="3.98E-3"/>
  </r>
  <r>
    <s v="TAG001326 Campus Inter-Club Council - Jupiter"/>
    <x v="25"/>
    <s v="(Blank)"/>
    <s v="Student Government *1"/>
    <x v="0"/>
    <s v="FAU Master Account Set: Budget Pool - Expense"/>
    <x v="32"/>
    <n v="1032.8"/>
    <n v="6632.8"/>
    <n v="6386"/>
    <n v="0"/>
    <n v="0"/>
    <n v="6386"/>
    <n v="246.8"/>
    <n v="3.7208999999999999E-2"/>
  </r>
  <r>
    <s v="TAG001326 Campus Inter-Club Council - Jupiter"/>
    <x v="25"/>
    <s v="(Blank)"/>
    <s v="Student Government *1"/>
    <x v="1"/>
    <s v="FAU Master Account Set: Budget Pool - INTRA-Fund Transfers Out"/>
    <x v="33"/>
    <n v="0"/>
    <n v="156.80000000000001"/>
    <n v="178.81"/>
    <n v="0"/>
    <n v="0"/>
    <n v="178.81"/>
    <n v="-22.01"/>
    <n v="-0.14036999999999999"/>
  </r>
  <r>
    <s v="TAG001327 Campus Club Accounts - Broward"/>
    <x v="26"/>
    <s v="(Blank)"/>
    <s v="Student Government *1"/>
    <x v="0"/>
    <s v="FAU Master Account Set: Budget Pool - Expense"/>
    <x v="60"/>
    <n v="0"/>
    <n v="17000"/>
    <n v="1608.83"/>
    <n v="0"/>
    <n v="0"/>
    <n v="1608.83"/>
    <n v="15391.17"/>
    <n v="0.90536300000000003"/>
  </r>
  <r>
    <s v="TAG001327 Campus Club Accounts - Broward"/>
    <x v="26"/>
    <s v="(Blank)"/>
    <s v="Student Government *1"/>
    <x v="1"/>
    <s v="FAU Master Account Set: Budget Pool - INTRA-Fund Transfers Out"/>
    <x v="61"/>
    <n v="0"/>
    <n v="476"/>
    <n v="45.05"/>
    <n v="0"/>
    <n v="0"/>
    <n v="45.05"/>
    <n v="430.95"/>
    <n v="0.90535699999999997"/>
  </r>
  <r>
    <s v="TAG001328 Campus Club Accounts - Jupiter"/>
    <x v="27"/>
    <s v="(Blank)"/>
    <s v="Student Government *1"/>
    <x v="0"/>
    <s v="FAU Master Account Set: Budget Pool - Expense"/>
    <x v="62"/>
    <n v="0"/>
    <n v="23500"/>
    <n v="20266.96"/>
    <n v="0"/>
    <n v="0"/>
    <n v="20266.96"/>
    <n v="3233.04"/>
    <n v="0.137576"/>
  </r>
  <r>
    <s v="TAG001328 Campus Club Accounts - Jupiter"/>
    <x v="27"/>
    <s v="(Blank)"/>
    <s v="Student Government *1"/>
    <x v="1"/>
    <s v="FAU Master Account Set: Budget Pool - INTRA-Fund Transfers Out"/>
    <x v="63"/>
    <n v="0"/>
    <n v="658"/>
    <n v="567.47"/>
    <n v="0"/>
    <n v="0"/>
    <n v="567.47"/>
    <n v="90.53"/>
    <n v="0.13758400000000001"/>
  </r>
  <r>
    <s v="TAG001329 Student Government - Stipends - Broward"/>
    <x v="28"/>
    <s v="(Blank)"/>
    <s v="Student Government *1"/>
    <x v="0"/>
    <s v="FAU Master Account Set: Budget Pool - Expense"/>
    <x v="64"/>
    <n v="0"/>
    <n v="0"/>
    <n v="45.25"/>
    <n v="0"/>
    <n v="0"/>
    <n v="45.25"/>
    <n v="-45.25"/>
    <n v="0"/>
  </r>
  <r>
    <s v="TAG001329 Student Government - Stipends - Broward"/>
    <x v="28"/>
    <s v="(Blank)"/>
    <s v="Student Government *1"/>
    <x v="1"/>
    <s v="FAU Master Account Set: Budget Pool - INTRA-Fund Transfers Out"/>
    <x v="65"/>
    <n v="0"/>
    <n v="2365.5500000000002"/>
    <n v="1505.71"/>
    <n v="0"/>
    <n v="0"/>
    <n v="1505.71"/>
    <n v="859.84"/>
    <n v="0.36348399999999997"/>
  </r>
  <r>
    <s v="TAG001329 Student Government - Stipends - Broward"/>
    <x v="28"/>
    <s v="(Blank)"/>
    <s v="Student Government *1"/>
    <x v="2"/>
    <s v="FAU Master Account Set: Budget Pool - OPS"/>
    <x v="66"/>
    <n v="0"/>
    <n v="84484"/>
    <n v="53729.95"/>
    <n v="0"/>
    <n v="0"/>
    <n v="53729.95"/>
    <n v="30754.05"/>
    <n v="0.36402200000000001"/>
  </r>
  <r>
    <s v="TAG001330 Student Government - Stipends"/>
    <x v="29"/>
    <s v="(Blank)"/>
    <s v="Student Government *1"/>
    <x v="0"/>
    <s v="FAU Master Account Set: Budget Pool - Expense"/>
    <x v="67"/>
    <n v="0"/>
    <n v="400"/>
    <n v="316.75"/>
    <n v="0"/>
    <n v="0"/>
    <n v="316.75"/>
    <n v="83.25"/>
    <n v="0.208125"/>
  </r>
  <r>
    <s v="TAG001330 Student Government - Stipends"/>
    <x v="29"/>
    <s v="(Blank)"/>
    <s v="Student Government *1"/>
    <x v="1"/>
    <s v="FAU Master Account Set: Budget Pool - INTRA-Fund Transfers Out"/>
    <x v="68"/>
    <n v="0"/>
    <n v="3298.79"/>
    <n v="2629.19"/>
    <n v="0"/>
    <n v="0"/>
    <n v="2629.19"/>
    <n v="669.6"/>
    <n v="0.202984"/>
  </r>
  <r>
    <s v="TAG001330 Student Government - Stipends"/>
    <x v="29"/>
    <s v="(Blank)"/>
    <s v="Student Government *1"/>
    <x v="2"/>
    <s v="FAU Master Account Set: Budget Pool - OPS"/>
    <x v="69"/>
    <n v="0"/>
    <n v="117414"/>
    <n v="93582.74"/>
    <n v="0"/>
    <n v="0"/>
    <n v="93582.74"/>
    <n v="23831.26"/>
    <n v="0.20296800000000001"/>
  </r>
  <r>
    <s v="TAG001331 Student Government - Student Accessibility Services"/>
    <x v="30"/>
    <s v="(Blank)"/>
    <s v="Student Government *1"/>
    <x v="0"/>
    <s v="FAU Master Account Set: Budget Pool - Expense"/>
    <x v="70"/>
    <n v="0"/>
    <n v="8000"/>
    <n v="5467.43"/>
    <n v="0"/>
    <n v="0"/>
    <n v="5467.43"/>
    <n v="2532.5700000000002"/>
    <n v="0.31657099999999999"/>
  </r>
  <r>
    <s v="TAG001331 Student Government - Student Accessibility Services"/>
    <x v="30"/>
    <s v="(Blank)"/>
    <s v="Student Government *1"/>
    <x v="1"/>
    <s v="FAU Master Account Set: Budget Pool - INTRA-Fund Transfers Out"/>
    <x v="71"/>
    <n v="0"/>
    <n v="224"/>
    <n v="153.09"/>
    <n v="0"/>
    <n v="0"/>
    <n v="153.09"/>
    <n v="70.91"/>
    <n v="0.31656299999999998"/>
  </r>
  <r>
    <s v="TAG001332 Student Government - Night Owls"/>
    <x v="31"/>
    <s v="(Blank)"/>
    <s v="Student Government *1"/>
    <x v="0"/>
    <s v="FAU Master Account Set: Budget Pool - Expense"/>
    <x v="72"/>
    <n v="0"/>
    <n v="35000"/>
    <n v="19565.41"/>
    <n v="0"/>
    <n v="0"/>
    <n v="19565.41"/>
    <n v="15434.59"/>
    <n v="0.44098799999999999"/>
  </r>
  <r>
    <s v="TAG001332 Student Government - Night Owls"/>
    <x v="31"/>
    <s v="(Blank)"/>
    <s v="Student Government *1"/>
    <x v="1"/>
    <s v="FAU Master Account Set: Budget Pool - INTRA-Fund Transfers Out"/>
    <x v="73"/>
    <n v="0"/>
    <n v="3349.92"/>
    <n v="1415.52"/>
    <n v="0"/>
    <n v="0"/>
    <n v="1415.52"/>
    <n v="1934.4"/>
    <n v="0.57744700000000004"/>
  </r>
  <r>
    <s v="TAG001332 Student Government - Night Owls"/>
    <x v="31"/>
    <s v="(Blank)"/>
    <s v="Student Government *1"/>
    <x v="2"/>
    <s v="FAU Master Account Set: Budget Pool - OPS"/>
    <x v="74"/>
    <n v="0"/>
    <n v="84640"/>
    <n v="30988.97"/>
    <n v="0"/>
    <n v="0"/>
    <n v="30988.97"/>
    <n v="53651.03"/>
    <n v="0.63387300000000002"/>
  </r>
  <r>
    <s v="TAG001333 Student Government - ICC Revenue - Broward"/>
    <x v="32"/>
    <s v="(Blank)"/>
    <s v="Student Government *1"/>
    <x v="0"/>
    <s v="FAU Master Account Set: Budget Pool - Expense"/>
    <x v="75"/>
    <n v="0"/>
    <n v="2500"/>
    <n v="220.54"/>
    <n v="0"/>
    <n v="0"/>
    <n v="220.54"/>
    <n v="2279.46"/>
    <n v="0.91178400000000004"/>
  </r>
  <r>
    <s v="TAG001333 Student Government - ICC Revenue - Broward"/>
    <x v="32"/>
    <s v="(Blank)"/>
    <s v="Student Government *1"/>
    <x v="1"/>
    <s v="FAU Master Account Set: Budget Pool - INTRA-Fund Transfers Out"/>
    <x v="76"/>
    <n v="0"/>
    <n v="70"/>
    <n v="6.18"/>
    <n v="0"/>
    <n v="0"/>
    <n v="6.18"/>
    <n v="63.82"/>
    <n v="0.91171400000000002"/>
  </r>
  <r>
    <s v="TAG001334 Student Government - Governor - Projects"/>
    <x v="33"/>
    <s v="(Blank)"/>
    <s v="Student Government *1"/>
    <x v="0"/>
    <s v="FAU Master Account Set: Budget Pool - Expense"/>
    <x v="77"/>
    <n v="0"/>
    <n v="32000"/>
    <n v="27046.57"/>
    <n v="0"/>
    <n v="0"/>
    <n v="27046.57"/>
    <n v="4953.43"/>
    <n v="0.15479499999999999"/>
  </r>
  <r>
    <s v="TAG001334 Student Government - Governor - Projects"/>
    <x v="33"/>
    <s v="(Blank)"/>
    <s v="Student Government *1"/>
    <x v="1"/>
    <s v="FAU Master Account Set: Budget Pool - INTRA-Fund Transfers Out"/>
    <x v="78"/>
    <n v="0"/>
    <n v="896"/>
    <n v="757.3"/>
    <n v="0"/>
    <n v="0"/>
    <n v="757.3"/>
    <n v="138.69999999999999"/>
    <n v="0.15479899999999999"/>
  </r>
  <r>
    <s v="TAG001336 Student Government - COSO"/>
    <x v="34"/>
    <s v="(Blank)"/>
    <s v="Student Government *1"/>
    <x v="0"/>
    <s v="FAU Master Account Set: Budget Pool - Expense"/>
    <x v="79"/>
    <n v="-2000"/>
    <n v="165000"/>
    <n v="150996.29999999999"/>
    <n v="0"/>
    <n v="0"/>
    <n v="150996.29999999999"/>
    <n v="14003.7"/>
    <n v="8.4871000000000002E-2"/>
  </r>
  <r>
    <s v="TAG001336 Student Government - COSO"/>
    <x v="34"/>
    <s v="(Blank)"/>
    <s v="Student Government *1"/>
    <x v="1"/>
    <s v="FAU Master Account Set: Budget Pool - INTRA-Fund Transfers Out"/>
    <x v="80"/>
    <n v="0"/>
    <n v="4676"/>
    <n v="4227.8999999999996"/>
    <n v="0"/>
    <n v="0"/>
    <n v="4227.8999999999996"/>
    <n v="448.1"/>
    <n v="9.5829999999999999E-2"/>
  </r>
  <r>
    <s v="TAG001337 Student Government - House Contingency Broward"/>
    <x v="35"/>
    <s v="(Blank)"/>
    <s v="Student Government *1"/>
    <x v="0"/>
    <s v="FAU Master Account Set: Budget Pool - Expense"/>
    <x v="81"/>
    <n v="0"/>
    <n v="4145"/>
    <n v="0"/>
    <n v="0"/>
    <n v="0"/>
    <n v="0"/>
    <n v="4145"/>
    <n v="1"/>
  </r>
  <r>
    <s v="TAG001337 Student Government - House Contingency Broward"/>
    <x v="35"/>
    <s v="(Blank)"/>
    <s v="Student Government *1"/>
    <x v="1"/>
    <s v="FAU Master Account Set: Budget Pool - INTRA-Fund Transfers Out"/>
    <x v="82"/>
    <n v="0"/>
    <n v="116.06"/>
    <n v="0"/>
    <n v="0"/>
    <n v="0"/>
    <n v="0"/>
    <n v="116.06"/>
    <n v="1"/>
  </r>
  <r>
    <s v="TAG001339 Student Government - Contingency"/>
    <x v="36"/>
    <s v="(Blank)"/>
    <s v="Student Government *1"/>
    <x v="0"/>
    <s v="FAU Master Account Set: Budget Pool - Expense"/>
    <x v="83"/>
    <n v="39618.6"/>
    <n v="50119.6"/>
    <n v="1682.34"/>
    <n v="0"/>
    <n v="0"/>
    <n v="1682.34"/>
    <n v="48437.26"/>
    <n v="0.96643299999999999"/>
  </r>
  <r>
    <s v="TAG001339 Student Government - Contingency"/>
    <x v="36"/>
    <s v="(Blank)"/>
    <s v="Student Government *1"/>
    <x v="1"/>
    <s v="FAU Master Account Set: Budget Pool - INTRA-Fund Transfers Out"/>
    <x v="84"/>
    <n v="0"/>
    <n v="294.02999999999997"/>
    <n v="47.11"/>
    <n v="0"/>
    <n v="0"/>
    <n v="47.11"/>
    <n v="246.92"/>
    <n v="0.83977800000000002"/>
  </r>
  <r>
    <s v="TAG001340 Student Government - Book Loan"/>
    <x v="37"/>
    <s v="(Blank)"/>
    <s v="Student Government *1"/>
    <x v="0"/>
    <s v="FAU Master Account Set: Budget Pool - Expense"/>
    <x v="85"/>
    <n v="0"/>
    <n v="20500"/>
    <n v="19166.39"/>
    <n v="0"/>
    <n v="0"/>
    <n v="19166.39"/>
    <n v="1333.61"/>
    <n v="6.5054000000000001E-2"/>
  </r>
  <r>
    <s v="TAG001340 Student Government - Book Loan"/>
    <x v="37"/>
    <s v="(Blank)"/>
    <s v="Student Government *1"/>
    <x v="1"/>
    <s v="FAU Master Account Set: Budget Pool - INTRA-Fund Transfers Out"/>
    <x v="86"/>
    <n v="0"/>
    <n v="574"/>
    <n v="536.66"/>
    <n v="0"/>
    <n v="0"/>
    <n v="536.66"/>
    <n v="37.340000000000003"/>
    <n v="6.5051999999999999E-2"/>
  </r>
  <r>
    <s v="TAG001341 Student Government - Aids/Peer Education"/>
    <x v="38"/>
    <s v="(Blank)"/>
    <s v="Student Government *1"/>
    <x v="0"/>
    <s v="FAU Master Account Set: Budget Pool - Expense"/>
    <x v="87"/>
    <n v="0"/>
    <n v="23855"/>
    <n v="15361.56"/>
    <n v="0"/>
    <n v="0"/>
    <n v="15361.56"/>
    <n v="8493.44"/>
    <n v="0.35604400000000003"/>
  </r>
  <r>
    <s v="TAG001341 Student Government - Aids/Peer Education"/>
    <x v="38"/>
    <s v="(Blank)"/>
    <s v="Student Government *1"/>
    <x v="1"/>
    <s v="FAU Master Account Set: Budget Pool - INTRA-Fund Transfers Out"/>
    <x v="88"/>
    <n v="0"/>
    <n v="794.95"/>
    <n v="510.95"/>
    <n v="0"/>
    <n v="0"/>
    <n v="510.95"/>
    <n v="284"/>
    <n v="0.35725499999999999"/>
  </r>
  <r>
    <s v="TAG001341 Student Government - Aids/Peer Education"/>
    <x v="38"/>
    <s v="(Blank)"/>
    <s v="Student Government *1"/>
    <x v="2"/>
    <s v="FAU Master Account Set: Budget Pool - OPS"/>
    <x v="89"/>
    <n v="0"/>
    <n v="4536"/>
    <n v="2886.75"/>
    <n v="0"/>
    <n v="0"/>
    <n v="2886.75"/>
    <n v="1649.25"/>
    <n v="0.363591"/>
  </r>
  <r>
    <s v="TAG001342 Black Student Union"/>
    <x v="39"/>
    <s v="(Blank)"/>
    <s v="Student Government *1"/>
    <x v="0"/>
    <s v="FAU Master Account Set: Budget Pool - Expense"/>
    <x v="90"/>
    <n v="0"/>
    <n v="97692"/>
    <n v="81840.800000000003"/>
    <n v="0"/>
    <n v="0"/>
    <n v="81840.800000000003"/>
    <n v="15851.2"/>
    <n v="0.16225700000000001"/>
  </r>
  <r>
    <s v="TAG001342 Black Student Union"/>
    <x v="39"/>
    <s v="(Blank)"/>
    <s v="Student Government *1"/>
    <x v="1"/>
    <s v="FAU Master Account Set: Budget Pool - INTRA-Fund Transfers Out"/>
    <x v="91"/>
    <n v="0"/>
    <n v="3886.88"/>
    <n v="2892.06"/>
    <n v="0"/>
    <n v="0"/>
    <n v="2892.06"/>
    <n v="994.82"/>
    <n v="0.25594299999999998"/>
  </r>
  <r>
    <s v="TAG001342 Black Student Union"/>
    <x v="39"/>
    <s v="(Blank)"/>
    <s v="Student Government *1"/>
    <x v="2"/>
    <s v="FAU Master Account Set: Budget Pool - OPS"/>
    <x v="92"/>
    <n v="0"/>
    <n v="41125"/>
    <n v="21447.26"/>
    <n v="0"/>
    <n v="0"/>
    <n v="21447.26"/>
    <n v="19677.740000000002"/>
    <n v="0.47848600000000002"/>
  </r>
  <r>
    <s v="TAG001343 Student Government - Administration - Broward"/>
    <x v="40"/>
    <s v="(Blank)"/>
    <s v="Student Government *1"/>
    <x v="0"/>
    <s v="FAU Master Account Set: Budget Pool - Expense"/>
    <x v="93"/>
    <n v="0"/>
    <n v="42500"/>
    <n v="37679.79"/>
    <n v="0"/>
    <n v="0"/>
    <n v="37679.79"/>
    <n v="4820.21"/>
    <n v="0.113417"/>
  </r>
  <r>
    <s v="TAG001343 Student Government - Administration - Broward"/>
    <x v="40"/>
    <s v="(Blank)"/>
    <s v="Student Government *1"/>
    <x v="1"/>
    <s v="FAU Master Account Set: Budget Pool - INTRA-Fund Transfers Out"/>
    <x v="94"/>
    <n v="0"/>
    <n v="1190"/>
    <n v="1055.04"/>
    <n v="0"/>
    <n v="0"/>
    <n v="1055.04"/>
    <n v="134.96"/>
    <n v="0.113412"/>
  </r>
  <r>
    <s v="TAG001344 Student Government - Administration - Jupiter"/>
    <x v="41"/>
    <s v="(Blank)"/>
    <s v="Student Government *1"/>
    <x v="0"/>
    <s v="FAU Master Account Set: Budget Pool - Expense"/>
    <x v="95"/>
    <n v="0"/>
    <n v="7955"/>
    <n v="4946.32"/>
    <n v="0"/>
    <n v="0"/>
    <n v="4946.32"/>
    <n v="3008.68"/>
    <n v="0.37821199999999999"/>
  </r>
  <r>
    <s v="TAG001344 Student Government - Administration - Jupiter"/>
    <x v="41"/>
    <s v="(Blank)"/>
    <s v="Student Government *1"/>
    <x v="1"/>
    <s v="FAU Master Account Set: Budget Pool - INTRA-Fund Transfers Out"/>
    <x v="96"/>
    <n v="0"/>
    <n v="1410.22"/>
    <n v="1148.44"/>
    <n v="0"/>
    <n v="0"/>
    <n v="1148.44"/>
    <n v="261.77999999999997"/>
    <n v="0.18563099999999999"/>
  </r>
  <r>
    <s v="TAG001344 Student Government - Administration - Jupiter"/>
    <x v="41"/>
    <s v="(Blank)"/>
    <s v="Student Government *1"/>
    <x v="2"/>
    <s v="FAU Master Account Set: Budget Pool - OPS"/>
    <x v="97"/>
    <n v="0"/>
    <n v="42410"/>
    <n v="36069.4"/>
    <n v="0"/>
    <n v="0"/>
    <n v="36069.4"/>
    <n v="6340.6"/>
    <n v="0.149507"/>
  </r>
  <r>
    <s v="TAG001345 Student Government - Administration"/>
    <x v="42"/>
    <s v="(Blank)"/>
    <s v="Student Government *1"/>
    <x v="0"/>
    <s v="FAU Master Account Set: Budget Pool - Expense"/>
    <x v="98"/>
    <n v="0"/>
    <n v="19691"/>
    <n v="14927.4"/>
    <n v="0"/>
    <n v="0"/>
    <n v="14927.4"/>
    <n v="4763.6000000000004"/>
    <n v="0.24191799999999999"/>
  </r>
  <r>
    <s v="TAG001345 Student Government - Administration"/>
    <x v="42"/>
    <s v="(Blank)"/>
    <s v="Student Government *1"/>
    <x v="1"/>
    <s v="FAU Master Account Set: Budget Pool - INTRA-Fund Transfers Out"/>
    <x v="99"/>
    <n v="0"/>
    <n v="551.35"/>
    <n v="417.97"/>
    <n v="0"/>
    <n v="0"/>
    <n v="417.97"/>
    <n v="133.38"/>
    <n v="0.24191499999999999"/>
  </r>
  <r>
    <s v="TAG001347 Unallocated Student Activity Fees"/>
    <x v="43"/>
    <s v="(Blank)"/>
    <s v="Student Government *1"/>
    <x v="0"/>
    <s v="FAU Master Account Set: Budget Pool - Expense"/>
    <x v="100"/>
    <n v="-144716"/>
    <n v="35284"/>
    <n v="101632.47"/>
    <n v="0"/>
    <n v="0"/>
    <n v="101632.47"/>
    <n v="-66348.47"/>
    <n v="-1.880412"/>
  </r>
  <r>
    <s v="TAG001347 Unallocated Student Activity Fees"/>
    <x v="43"/>
    <s v="(Blank)"/>
    <s v="Student Government *1"/>
    <x v="4"/>
    <s v="FAU Master Account Set: Budget Pool - INTER-Fund Transfers Out"/>
    <x v="64"/>
    <n v="0"/>
    <n v="0"/>
    <n v="5091"/>
    <n v="0"/>
    <n v="0"/>
    <n v="5091"/>
    <n v="-5091"/>
    <n v="0"/>
  </r>
  <r>
    <s v="TAG001347 Unallocated Student Activity Fees"/>
    <x v="43"/>
    <s v="(Blank)"/>
    <s v="Student Government *1"/>
    <x v="1"/>
    <s v="FAU Master Account Set: Budget Pool - INTRA-Fund Transfers Out"/>
    <x v="101"/>
    <n v="0"/>
    <n v="117365"/>
    <n v="211639.07"/>
    <n v="0"/>
    <n v="0"/>
    <n v="211639.07"/>
    <n v="-94274.07"/>
    <n v="-0.80325500000000005"/>
  </r>
  <r>
    <s v="TAG001488 Student Government - Conference Travel"/>
    <x v="44"/>
    <s v="(Blank)"/>
    <s v="Student Government *1"/>
    <x v="0"/>
    <s v="FAU Master Account Set: Budget Pool - Expense"/>
    <x v="102"/>
    <n v="0"/>
    <n v="75000"/>
    <n v="47823.77"/>
    <n v="0"/>
    <n v="0"/>
    <n v="47823.77"/>
    <n v="27176.23"/>
    <n v="0.36235000000000001"/>
  </r>
  <r>
    <s v="TAG001488 Student Government - Conference Travel"/>
    <x v="44"/>
    <s v="(Blank)"/>
    <s v="Student Government *1"/>
    <x v="1"/>
    <s v="FAU Master Account Set: Budget Pool - INTRA-Fund Transfers Out"/>
    <x v="103"/>
    <n v="0"/>
    <n v="2380"/>
    <n v="1388.38"/>
    <n v="0"/>
    <n v="0"/>
    <n v="1388.38"/>
    <n v="991.62"/>
    <n v="0.41664699999999999"/>
  </r>
  <r>
    <s v="TAG001488 Student Government - Conference Travel"/>
    <x v="44"/>
    <s v="(Blank)"/>
    <s v="Student Government *1"/>
    <x v="2"/>
    <s v="FAU Master Account Set: Budget Pool - OPS"/>
    <x v="13"/>
    <n v="0"/>
    <n v="10000"/>
    <n v="1760.96"/>
    <n v="0"/>
    <n v="0"/>
    <n v="1760.96"/>
    <n v="8239.0400000000009"/>
    <n v="0.82390399999999997"/>
  </r>
  <r>
    <s v="TAG001489 Student Government - Program Board"/>
    <x v="45"/>
    <s v="(Blank)"/>
    <s v="Student Government *1"/>
    <x v="0"/>
    <s v="FAU Master Account Set: Budget Pool - Expense"/>
    <x v="104"/>
    <n v="0"/>
    <n v="364323"/>
    <n v="325226.09999999998"/>
    <n v="0"/>
    <n v="0"/>
    <n v="325226.09999999998"/>
    <n v="39096.9"/>
    <n v="0.10731400000000001"/>
  </r>
  <r>
    <s v="TAG001489 Student Government - Program Board"/>
    <x v="45"/>
    <s v="(Blank)"/>
    <s v="Student Government *1"/>
    <x v="1"/>
    <s v="FAU Master Account Set: Budget Pool - INTRA-Fund Transfers Out"/>
    <x v="105"/>
    <n v="0"/>
    <n v="12015.16"/>
    <n v="10196.02"/>
    <n v="0"/>
    <n v="0"/>
    <n v="10196.02"/>
    <n v="1819.14"/>
    <n v="0.15140400000000001"/>
  </r>
  <r>
    <s v="TAG001489 Student Government - Program Board"/>
    <x v="45"/>
    <s v="(Blank)"/>
    <s v="Student Government *1"/>
    <x v="2"/>
    <s v="FAU Master Account Set: Budget Pool - OPS"/>
    <x v="106"/>
    <n v="0"/>
    <n v="64790"/>
    <n v="38917.4"/>
    <n v="0"/>
    <n v="0"/>
    <n v="38917.4"/>
    <n v="25872.6"/>
    <n v="0.39933000000000002"/>
  </r>
  <r>
    <s v="TAG001490 Student Government - S.A.V.I"/>
    <x v="46"/>
    <s v="(Blank)"/>
    <s v="Student Government *1"/>
    <x v="0"/>
    <s v="FAU Master Account Set: Budget Pool - Expense"/>
    <x v="107"/>
    <n v="0"/>
    <n v="19795"/>
    <n v="12398.7"/>
    <n v="0"/>
    <n v="0"/>
    <n v="12398.7"/>
    <n v="7396.3"/>
    <n v="0.373645"/>
  </r>
  <r>
    <s v="TAG001490 Student Government - S.A.V.I"/>
    <x v="46"/>
    <s v="(Blank)"/>
    <s v="Student Government *1"/>
    <x v="1"/>
    <s v="FAU Master Account Set: Budget Pool - INTRA-Fund Transfers Out"/>
    <x v="108"/>
    <n v="0"/>
    <n v="2437.65"/>
    <n v="2068.77"/>
    <n v="0"/>
    <n v="0"/>
    <n v="2068.77"/>
    <n v="368.88"/>
    <n v="0.15132599999999999"/>
  </r>
  <r>
    <s v="TAG001490 Student Government - S.A.V.I"/>
    <x v="46"/>
    <s v="(Blank)"/>
    <s v="Student Government *1"/>
    <x v="2"/>
    <s v="FAU Master Account Set: Budget Pool - OPS"/>
    <x v="109"/>
    <n v="-2700"/>
    <n v="12164"/>
    <n v="6676.64"/>
    <n v="0"/>
    <n v="0"/>
    <n v="6676.64"/>
    <n v="5487.36"/>
    <n v="0.45111499999999999"/>
  </r>
  <r>
    <s v="TAG001490 Student Government - S.A.V.I"/>
    <x v="46"/>
    <s v="(Blank)"/>
    <s v="Student Government *1"/>
    <x v="3"/>
    <s v="FAU Master Account Set: Budget Pool - Salaries &amp; Benefits (AMP, SP, Faculty)"/>
    <x v="110"/>
    <n v="2700"/>
    <n v="55100"/>
    <n v="54809.3"/>
    <n v="0"/>
    <n v="0"/>
    <n v="54809.3"/>
    <n v="290.7"/>
    <n v="5.2760000000000003E-3"/>
  </r>
  <r>
    <s v="TAG001491 CCE Alternative Spring Break"/>
    <x v="47"/>
    <s v="(Blank)"/>
    <s v="Student Government *1"/>
    <x v="0"/>
    <s v="FAU Master Account Set: Budget Pool - Expense"/>
    <x v="64"/>
    <n v="0"/>
    <n v="0"/>
    <n v="0"/>
    <n v="0"/>
    <n v="0"/>
    <n v="0"/>
    <n v="0"/>
    <n v="0"/>
  </r>
  <r>
    <s v="TAG001491 CCE Alternative Spring Break"/>
    <x v="47"/>
    <s v="(Blank)"/>
    <s v="Student Government *1"/>
    <x v="1"/>
    <s v="FAU Master Account Set: Budget Pool - INTRA-Fund Transfers Out"/>
    <x v="64"/>
    <n v="0"/>
    <n v="0"/>
    <n v="0"/>
    <n v="0"/>
    <n v="0"/>
    <n v="0"/>
    <n v="0"/>
    <n v="0"/>
  </r>
  <r>
    <s v="TAG001492 Director of Student Media"/>
    <x v="48"/>
    <s v="(Blank)"/>
    <s v="Student Government *1"/>
    <x v="0"/>
    <s v="FAU Master Account Set: Budget Pool - Expense"/>
    <x v="13"/>
    <n v="0"/>
    <n v="10000"/>
    <n v="6701.09"/>
    <n v="0"/>
    <n v="0"/>
    <n v="6701.09"/>
    <n v="3298.91"/>
    <n v="0.32989099999999999"/>
  </r>
  <r>
    <s v="TAG001492 Director of Student Media"/>
    <x v="48"/>
    <s v="(Blank)"/>
    <s v="Student Government *1"/>
    <x v="1"/>
    <s v="FAU Master Account Set: Budget Pool - INTRA-Fund Transfers Out"/>
    <x v="111"/>
    <n v="0"/>
    <n v="6110.79"/>
    <n v="5955.42"/>
    <n v="0"/>
    <n v="0"/>
    <n v="5955.42"/>
    <n v="155.37"/>
    <n v="2.5426000000000001E-2"/>
  </r>
  <r>
    <s v="TAG001492 Director of Student Media"/>
    <x v="48"/>
    <s v="(Blank)"/>
    <s v="Student Government *1"/>
    <x v="2"/>
    <s v="FAU Master Account Set: Budget Pool - OPS"/>
    <x v="112"/>
    <n v="-6700"/>
    <n v="8447"/>
    <n v="7512.76"/>
    <n v="0"/>
    <n v="0"/>
    <n v="7512.76"/>
    <n v="934.24"/>
    <n v="0.1106"/>
  </r>
  <r>
    <s v="TAG001492 Director of Student Media"/>
    <x v="48"/>
    <s v="(Blank)"/>
    <s v="Student Government *1"/>
    <x v="3"/>
    <s v="FAU Master Account Set: Budget Pool - Salaries &amp; Benefits (AMP, SP, Faculty)"/>
    <x v="113"/>
    <n v="6700"/>
    <n v="199795.6"/>
    <n v="198479.53"/>
    <n v="0"/>
    <n v="0"/>
    <n v="198479.53"/>
    <n v="1316.07"/>
    <n v="6.587E-3"/>
  </r>
  <r>
    <s v="TAG001493 Diversity Award Training"/>
    <x v="49"/>
    <s v="(Blank)"/>
    <s v="Student Government *1"/>
    <x v="0"/>
    <s v="FAU Master Account Set: Budget Pool - Expense"/>
    <x v="114"/>
    <n v="0"/>
    <n v="28000"/>
    <n v="24084.22"/>
    <n v="0"/>
    <n v="0"/>
    <n v="24084.22"/>
    <n v="3915.78"/>
    <n v="0.139849"/>
  </r>
  <r>
    <s v="TAG001493 Diversity Award Training"/>
    <x v="49"/>
    <s v="(Blank)"/>
    <s v="Student Government *1"/>
    <x v="1"/>
    <s v="FAU Master Account Set: Budget Pool - INTRA-Fund Transfers Out"/>
    <x v="115"/>
    <n v="0"/>
    <n v="1089.76"/>
    <n v="972.47"/>
    <n v="0"/>
    <n v="0"/>
    <n v="972.47"/>
    <n v="117.29"/>
    <n v="0.107629"/>
  </r>
  <r>
    <s v="TAG001493 Diversity Award Training"/>
    <x v="49"/>
    <s v="(Blank)"/>
    <s v="Student Government *1"/>
    <x v="2"/>
    <s v="FAU Master Account Set: Budget Pool - OPS"/>
    <x v="116"/>
    <n v="0"/>
    <n v="10920"/>
    <n v="10647.06"/>
    <n v="0"/>
    <n v="0"/>
    <n v="10647.06"/>
    <n v="272.94"/>
    <n v="2.4995E-2"/>
  </r>
  <r>
    <s v="TAG001494 Graduate and Professional Clubs"/>
    <x v="50"/>
    <s v="(Blank)"/>
    <s v="Student Government *1"/>
    <x v="0"/>
    <s v="FAU Master Account Set: Budget Pool - Expense"/>
    <x v="117"/>
    <n v="-161.47999999999999"/>
    <n v="36638.519999999997"/>
    <n v="24196.76"/>
    <n v="0"/>
    <n v="0"/>
    <n v="24196.76"/>
    <n v="12441.76"/>
    <n v="0.33958100000000002"/>
  </r>
  <r>
    <s v="TAG001494 Graduate and Professional Clubs"/>
    <x v="50"/>
    <s v="(Blank)"/>
    <s v="Student Government *1"/>
    <x v="1"/>
    <s v="FAU Master Account Set: Budget Pool - INTRA-Fund Transfers Out"/>
    <x v="118"/>
    <n v="0"/>
    <n v="1030.4000000000001"/>
    <n v="682.03"/>
    <n v="0"/>
    <n v="0"/>
    <n v="682.03"/>
    <n v="348.37"/>
    <n v="0.338092"/>
  </r>
  <r>
    <s v="TAG001494 Graduate and Professional Clubs"/>
    <x v="50"/>
    <s v="(Blank)"/>
    <s v="Student Government *1"/>
    <x v="2"/>
    <s v="FAU Master Account Set: Budget Pool - OPS"/>
    <x v="64"/>
    <n v="161.47999999999999"/>
    <n v="161.47999999999999"/>
    <n v="0"/>
    <n v="0"/>
    <n v="0"/>
    <n v="0"/>
    <n v="161.47999999999999"/>
    <n v="1"/>
  </r>
  <r>
    <s v="TAG001494 Graduate and Professional Clubs"/>
    <x v="50"/>
    <s v="(Blank)"/>
    <s v="Student Government *1"/>
    <x v="3"/>
    <s v="FAU Master Account Set: Budget Pool - Salaries &amp; Benefits (AMP, SP, Faculty)"/>
    <x v="64"/>
    <n v="0"/>
    <n v="0"/>
    <n v="161.47999999999999"/>
    <n v="0"/>
    <n v="0"/>
    <n v="161.47999999999999"/>
    <n v="-161.47999999999999"/>
    <n v="0"/>
  </r>
  <r>
    <s v="TAG001495 Graduate Student Association"/>
    <x v="51"/>
    <s v="(Blank)"/>
    <s v="Student Government *1"/>
    <x v="0"/>
    <s v="FAU Master Account Set: Budget Pool - Expense"/>
    <x v="119"/>
    <n v="0"/>
    <n v="165147"/>
    <n v="138146.26999999999"/>
    <n v="0"/>
    <n v="0"/>
    <n v="138146.26999999999"/>
    <n v="27000.73"/>
    <n v="0.163495"/>
  </r>
  <r>
    <s v="TAG001495 Graduate Student Association"/>
    <x v="51"/>
    <s v="(Blank)"/>
    <s v="Student Government *1"/>
    <x v="1"/>
    <s v="FAU Master Account Set: Budget Pool - INTRA-Fund Transfers Out"/>
    <x v="120"/>
    <n v="0"/>
    <n v="5689.26"/>
    <n v="4181.0200000000004"/>
    <n v="0"/>
    <n v="0"/>
    <n v="4181.0200000000004"/>
    <n v="1508.24"/>
    <n v="0.26510299999999998"/>
  </r>
  <r>
    <s v="TAG001495 Graduate Student Association"/>
    <x v="51"/>
    <s v="(Blank)"/>
    <s v="Student Government *1"/>
    <x v="2"/>
    <s v="FAU Master Account Set: Budget Pool - OPS"/>
    <x v="121"/>
    <n v="0"/>
    <n v="38041"/>
    <n v="11175.66"/>
    <n v="0"/>
    <n v="0"/>
    <n v="11175.66"/>
    <n v="26865.34"/>
    <n v="0.70622099999999999"/>
  </r>
  <r>
    <s v="TAG001496 Homecoming"/>
    <x v="52"/>
    <s v="(Blank)"/>
    <s v="Student Government *1"/>
    <x v="0"/>
    <s v="FAU Master Account Set: Budget Pool - Expense"/>
    <x v="122"/>
    <n v="0"/>
    <n v="174590"/>
    <n v="172247.02"/>
    <n v="0"/>
    <n v="0"/>
    <n v="172247.02"/>
    <n v="2342.98"/>
    <n v="1.342E-2"/>
  </r>
  <r>
    <s v="TAG001496 Homecoming"/>
    <x v="52"/>
    <s v="(Blank)"/>
    <s v="Student Government *1"/>
    <x v="1"/>
    <s v="FAU Master Account Set: Budget Pool - INTRA-Fund Transfers Out"/>
    <x v="123"/>
    <n v="0"/>
    <n v="6169.52"/>
    <n v="5171.75"/>
    <n v="0"/>
    <n v="0"/>
    <n v="5171.75"/>
    <n v="997.77"/>
    <n v="0.16172600000000001"/>
  </r>
  <r>
    <s v="TAG001496 Homecoming"/>
    <x v="52"/>
    <s v="(Blank)"/>
    <s v="Student Government *1"/>
    <x v="2"/>
    <s v="FAU Master Account Set: Budget Pool - OPS"/>
    <x v="124"/>
    <n v="0"/>
    <n v="45750"/>
    <n v="12458.28"/>
    <n v="0"/>
    <n v="0"/>
    <n v="12458.28"/>
    <n v="33291.72"/>
    <n v="0.727688"/>
  </r>
  <r>
    <s v="TAG001498 LGBTQA Resource Center"/>
    <x v="53"/>
    <s v="(Blank)"/>
    <s v="Student Government *1"/>
    <x v="0"/>
    <s v="FAU Master Account Set: Budget Pool - Expense"/>
    <x v="125"/>
    <n v="0"/>
    <n v="11357"/>
    <n v="9250.11"/>
    <n v="0"/>
    <n v="0"/>
    <n v="9250.11"/>
    <n v="2106.89"/>
    <n v="0.18551500000000001"/>
  </r>
  <r>
    <s v="TAG001498 LGBTQA Resource Center"/>
    <x v="53"/>
    <s v="(Blank)"/>
    <s v="Student Government *1"/>
    <x v="1"/>
    <s v="FAU Master Account Set: Budget Pool - INTRA-Fund Transfers Out"/>
    <x v="126"/>
    <n v="0"/>
    <n v="1753.65"/>
    <n v="1582.78"/>
    <n v="0"/>
    <n v="0"/>
    <n v="1582.78"/>
    <n v="170.87"/>
    <n v="9.7436999999999996E-2"/>
  </r>
  <r>
    <s v="TAG001498 LGBTQA Resource Center"/>
    <x v="53"/>
    <s v="(Blank)"/>
    <s v="Student Government *1"/>
    <x v="2"/>
    <s v="FAU Master Account Set: Budget Pool - OPS"/>
    <x v="64"/>
    <n v="0"/>
    <n v="0"/>
    <n v="0"/>
    <n v="0"/>
    <n v="0"/>
    <n v="0"/>
    <n v="0"/>
    <n v="0"/>
  </r>
  <r>
    <s v="TAG001498 LGBTQA Resource Center"/>
    <x v="53"/>
    <s v="(Blank)"/>
    <s v="Student Government *1"/>
    <x v="3"/>
    <s v="FAU Master Account Set: Budget Pool - Salaries &amp; Benefits (AMP, SP, Faculty)"/>
    <x v="127"/>
    <n v="0"/>
    <n v="51273.4"/>
    <n v="47277.63"/>
    <n v="0"/>
    <n v="0"/>
    <n v="47277.63"/>
    <n v="3995.77"/>
    <n v="7.7931E-2"/>
  </r>
  <r>
    <s v="TAG001499 Student Government - Lobby"/>
    <x v="54"/>
    <s v="(Blank)"/>
    <s v="Student Government *1"/>
    <x v="0"/>
    <s v="FAU Master Account Set: Budget Pool - Expense"/>
    <x v="128"/>
    <n v="0"/>
    <n v="11985"/>
    <n v="7509.64"/>
    <n v="0"/>
    <n v="0"/>
    <n v="7509.64"/>
    <n v="4475.3599999999997"/>
    <n v="0.37341299999999999"/>
  </r>
  <r>
    <s v="TAG001499 Student Government - Lobby"/>
    <x v="54"/>
    <s v="(Blank)"/>
    <s v="Student Government *1"/>
    <x v="1"/>
    <s v="FAU Master Account Set: Budget Pool - INTRA-Fund Transfers Out"/>
    <x v="129"/>
    <n v="0"/>
    <n v="335.58"/>
    <n v="210.27"/>
    <n v="0"/>
    <n v="0"/>
    <n v="210.27"/>
    <n v="125.31"/>
    <n v="0.37341299999999999"/>
  </r>
  <r>
    <s v="TAG001500 Office of Greek Life"/>
    <x v="55"/>
    <s v="(Blank)"/>
    <s v="Student Government *1"/>
    <x v="0"/>
    <s v="FAU Master Account Set: Budget Pool - Expense"/>
    <x v="130"/>
    <n v="0"/>
    <n v="20000"/>
    <n v="16358.63"/>
    <n v="0"/>
    <n v="0"/>
    <n v="16358.63"/>
    <n v="3641.37"/>
    <n v="0.18206900000000001"/>
  </r>
  <r>
    <s v="TAG001500 Office of Greek Life"/>
    <x v="55"/>
    <s v="(Blank)"/>
    <s v="Student Government *1"/>
    <x v="1"/>
    <s v="FAU Master Account Set: Budget Pool - INTRA-Fund Transfers Out"/>
    <x v="131"/>
    <n v="0"/>
    <n v="4659.18"/>
    <n v="4219.8999999999996"/>
    <n v="0"/>
    <n v="0"/>
    <n v="4219.8999999999996"/>
    <n v="439.28"/>
    <n v="9.4283000000000006E-2"/>
  </r>
  <r>
    <s v="TAG001500 Office of Greek Life"/>
    <x v="55"/>
    <s v="(Blank)"/>
    <s v="Student Government *1"/>
    <x v="2"/>
    <s v="FAU Master Account Set: Budget Pool - OPS"/>
    <x v="132"/>
    <n v="0"/>
    <n v="10120"/>
    <n v="0"/>
    <n v="0"/>
    <n v="0"/>
    <n v="0"/>
    <n v="10120"/>
    <n v="1"/>
  </r>
  <r>
    <s v="TAG001500 Office of Greek Life"/>
    <x v="55"/>
    <s v="(Blank)"/>
    <s v="Student Government *1"/>
    <x v="3"/>
    <s v="FAU Master Account Set: Budget Pool - Salaries &amp; Benefits (AMP, SP, Faculty)"/>
    <x v="133"/>
    <n v="0"/>
    <n v="136279.29999999999"/>
    <n v="134352.15"/>
    <n v="0"/>
    <n v="0"/>
    <n v="134352.15"/>
    <n v="1927.15"/>
    <n v="1.4141000000000001E-2"/>
  </r>
  <r>
    <s v="TAG001501 Student Accessibility Week"/>
    <x v="56"/>
    <s v="(Blank)"/>
    <s v="Student Government *1"/>
    <x v="0"/>
    <s v="FAU Master Account Set: Budget Pool - Expense"/>
    <x v="134"/>
    <n v="0"/>
    <n v="9655"/>
    <n v="6363.34"/>
    <n v="0"/>
    <n v="0"/>
    <n v="6363.34"/>
    <n v="3291.66"/>
    <n v="0.34092800000000001"/>
  </r>
  <r>
    <s v="TAG001501 Student Accessibility Week"/>
    <x v="56"/>
    <s v="(Blank)"/>
    <s v="Student Government *1"/>
    <x v="1"/>
    <s v="FAU Master Account Set: Budget Pool - INTRA-Fund Transfers Out"/>
    <x v="135"/>
    <n v="0"/>
    <n v="270.33999999999997"/>
    <n v="178.17"/>
    <n v="0"/>
    <n v="0"/>
    <n v="178.17"/>
    <n v="92.17"/>
    <n v="0.34094099999999999"/>
  </r>
  <r>
    <s v="TAG001502 President Executive Projects"/>
    <x v="57"/>
    <s v="(Blank)"/>
    <s v="Student Government *1"/>
    <x v="0"/>
    <s v="FAU Master Account Set: Budget Pool - Expense"/>
    <x v="136"/>
    <n v="381.4"/>
    <n v="60381.4"/>
    <n v="32600.400000000001"/>
    <n v="0"/>
    <n v="0"/>
    <n v="32600.400000000001"/>
    <n v="27781"/>
    <n v="0.460092"/>
  </r>
  <r>
    <s v="TAG001502 President Executive Projects"/>
    <x v="57"/>
    <s v="(Blank)"/>
    <s v="Student Government *1"/>
    <x v="4"/>
    <s v="FAU Master Account Set: Budget Pool - INTER-Fund Transfers Out"/>
    <x v="64"/>
    <n v="0"/>
    <n v="0"/>
    <n v="1000"/>
    <n v="0"/>
    <n v="0"/>
    <n v="1000"/>
    <n v="-1000"/>
    <n v="0"/>
  </r>
  <r>
    <s v="TAG001502 President Executive Projects"/>
    <x v="57"/>
    <s v="(Blank)"/>
    <s v="Student Government *1"/>
    <x v="1"/>
    <s v="FAU Master Account Set: Budget Pool - INTRA-Fund Transfers Out"/>
    <x v="137"/>
    <n v="0"/>
    <n v="1680"/>
    <n v="912.81"/>
    <n v="0"/>
    <n v="0"/>
    <n v="912.81"/>
    <n v="767.19"/>
    <n v="0.45666099999999998"/>
  </r>
  <r>
    <s v="TAG001503 Radio Station"/>
    <x v="58"/>
    <s v="(Blank)"/>
    <s v="Student Government *1"/>
    <x v="0"/>
    <s v="FAU Master Account Set: Budget Pool - Expense"/>
    <x v="138"/>
    <n v="0"/>
    <n v="27100"/>
    <n v="24676.17"/>
    <n v="0"/>
    <n v="0"/>
    <n v="24676.17"/>
    <n v="2423.83"/>
    <n v="8.9440000000000006E-2"/>
  </r>
  <r>
    <s v="TAG001503 Radio Station"/>
    <x v="58"/>
    <s v="(Blank)"/>
    <s v="Student Government *1"/>
    <x v="1"/>
    <s v="FAU Master Account Set: Budget Pool - INTRA-Fund Transfers Out"/>
    <x v="139"/>
    <n v="0"/>
    <n v="1844.95"/>
    <n v="1422.87"/>
    <n v="0"/>
    <n v="0"/>
    <n v="1422.87"/>
    <n v="422.08"/>
    <n v="0.22877600000000001"/>
  </r>
  <r>
    <s v="TAG001503 Radio Station"/>
    <x v="58"/>
    <s v="(Blank)"/>
    <s v="Student Government *1"/>
    <x v="2"/>
    <s v="FAU Master Account Set: Budget Pool - OPS"/>
    <x v="140"/>
    <n v="0"/>
    <n v="38791"/>
    <n v="26140.29"/>
    <n v="0"/>
    <n v="0"/>
    <n v="26140.29"/>
    <n v="12650.71"/>
    <n v="0.326125"/>
  </r>
  <r>
    <s v="TAG001504 Senate Contingency"/>
    <x v="59"/>
    <s v="(Blank)"/>
    <s v="Student Government *1"/>
    <x v="0"/>
    <s v="FAU Master Account Set: Budget Pool - Expense"/>
    <x v="141"/>
    <n v="-1032.8"/>
    <n v="38967.199999999997"/>
    <n v="3030"/>
    <n v="0"/>
    <n v="0"/>
    <n v="3030"/>
    <n v="35937.199999999997"/>
    <n v="0.92224200000000001"/>
  </r>
  <r>
    <s v="TAG001504 Senate Contingency"/>
    <x v="59"/>
    <s v="(Blank)"/>
    <s v="Student Government *1"/>
    <x v="1"/>
    <s v="FAU Master Account Set: Budget Pool - INTRA-Fund Transfers Out"/>
    <x v="142"/>
    <n v="0"/>
    <n v="1120"/>
    <n v="84.84"/>
    <n v="0"/>
    <n v="0"/>
    <n v="84.84"/>
    <n v="1035.1600000000001"/>
    <n v="0.92425000000000002"/>
  </r>
  <r>
    <s v="TAG001505 Student Government - Accounting &amp; Budget Office"/>
    <x v="60"/>
    <s v="(Blank)"/>
    <s v="Auxiliary Enterprises *1"/>
    <x v="2"/>
    <s v="FAU Master Account Set: Budget Pool - OPS"/>
    <x v="64"/>
    <n v="0"/>
    <n v="0"/>
    <n v="0"/>
    <n v="0"/>
    <n v="0"/>
    <n v="0"/>
    <n v="0"/>
    <n v="0"/>
  </r>
  <r>
    <s v="TAG001505 Student Government - Accounting &amp; Budget Office"/>
    <x v="60"/>
    <s v="(Blank)"/>
    <s v="Student Government *1"/>
    <x v="0"/>
    <s v="FAU Master Account Set: Budget Pool - Expense"/>
    <x v="143"/>
    <n v="0"/>
    <n v="6300"/>
    <n v="5458.72"/>
    <n v="0"/>
    <n v="0"/>
    <n v="5458.72"/>
    <n v="841.28"/>
    <n v="0.13353699999999999"/>
  </r>
  <r>
    <s v="TAG001505 Student Government - Accounting &amp; Budget Office"/>
    <x v="60"/>
    <s v="(Blank)"/>
    <s v="Student Government *1"/>
    <x v="1"/>
    <s v="FAU Master Account Set: Budget Pool - INTRA-Fund Transfers Out"/>
    <x v="144"/>
    <n v="0"/>
    <n v="5619.16"/>
    <n v="5312.89"/>
    <n v="0"/>
    <n v="0"/>
    <n v="5312.89"/>
    <n v="306.27"/>
    <n v="5.4504999999999998E-2"/>
  </r>
  <r>
    <s v="TAG001505 Student Government - Accounting &amp; Budget Office"/>
    <x v="60"/>
    <s v="(Blank)"/>
    <s v="Student Government *1"/>
    <x v="2"/>
    <s v="FAU Master Account Set: Budget Pool - OPS"/>
    <x v="145"/>
    <n v="0"/>
    <n v="18500"/>
    <n v="10496.23"/>
    <n v="0"/>
    <n v="0"/>
    <n v="10496.23"/>
    <n v="8003.77"/>
    <n v="0.43263600000000002"/>
  </r>
  <r>
    <s v="TAG001505 Student Government - Accounting &amp; Budget Office"/>
    <x v="60"/>
    <s v="(Blank)"/>
    <s v="Student Government *1"/>
    <x v="3"/>
    <s v="FAU Master Account Set: Budget Pool - Salaries &amp; Benefits (AMP, SP, Faculty)"/>
    <x v="146"/>
    <n v="0"/>
    <n v="175884.44"/>
    <n v="173791.6"/>
    <n v="0"/>
    <n v="0"/>
    <n v="173791.6"/>
    <n v="2092.84"/>
    <n v="1.1899E-2"/>
  </r>
  <r>
    <s v="TAG001506 Student Government - Elections"/>
    <x v="61"/>
    <s v="(Blank)"/>
    <s v="Student Government *1"/>
    <x v="0"/>
    <s v="FAU Master Account Set: Budget Pool - Expense"/>
    <x v="147"/>
    <n v="0"/>
    <n v="5300"/>
    <n v="1855.99"/>
    <n v="0"/>
    <n v="0"/>
    <n v="1855.99"/>
    <n v="3444.01"/>
    <n v="0.64981299999999997"/>
  </r>
  <r>
    <s v="TAG001506 Student Government - Elections"/>
    <x v="61"/>
    <s v="(Blank)"/>
    <s v="Student Government *1"/>
    <x v="1"/>
    <s v="FAU Master Account Set: Budget Pool - INTRA-Fund Transfers Out"/>
    <x v="148"/>
    <n v="0"/>
    <n v="803.6"/>
    <n v="410.67"/>
    <n v="0"/>
    <n v="0"/>
    <n v="410.67"/>
    <n v="392.93"/>
    <n v="0.48896200000000001"/>
  </r>
  <r>
    <s v="TAG001506 Student Government - Elections"/>
    <x v="61"/>
    <s v="(Blank)"/>
    <s v="Student Government *1"/>
    <x v="2"/>
    <s v="FAU Master Account Set: Budget Pool - OPS"/>
    <x v="149"/>
    <n v="0"/>
    <n v="23400"/>
    <n v="12810.69"/>
    <n v="0"/>
    <n v="0"/>
    <n v="12810.69"/>
    <n v="10589.31"/>
    <n v="0.45253500000000002"/>
  </r>
  <r>
    <s v="TAG001507 Student Government - Judicial Branch"/>
    <x v="62"/>
    <s v="(Blank)"/>
    <s v="Student Government *1"/>
    <x v="0"/>
    <s v="FAU Master Account Set: Budget Pool - Expense"/>
    <x v="150"/>
    <n v="0"/>
    <n v="1929"/>
    <n v="1260.95"/>
    <n v="0"/>
    <n v="0"/>
    <n v="1260.95"/>
    <n v="668.05"/>
    <n v="0.34631899999999999"/>
  </r>
  <r>
    <s v="TAG001507 Student Government - Judicial Branch"/>
    <x v="62"/>
    <s v="(Blank)"/>
    <s v="Student Government *1"/>
    <x v="1"/>
    <s v="FAU Master Account Set: Budget Pool - INTRA-Fund Transfers Out"/>
    <x v="151"/>
    <n v="0"/>
    <n v="189.48"/>
    <n v="160.6"/>
    <n v="0"/>
    <n v="0"/>
    <n v="160.6"/>
    <n v="28.88"/>
    <n v="0.152417"/>
  </r>
  <r>
    <s v="TAG001507 Student Government - Judicial Branch"/>
    <x v="62"/>
    <s v="(Blank)"/>
    <s v="Student Government *1"/>
    <x v="2"/>
    <s v="FAU Master Account Set: Budget Pool - OPS"/>
    <x v="152"/>
    <n v="0"/>
    <n v="4838"/>
    <n v="4474.72"/>
    <n v="0"/>
    <n v="0"/>
    <n v="4474.72"/>
    <n v="363.28"/>
    <n v="7.5089000000000003E-2"/>
  </r>
  <r>
    <s v="TAG001508 Student Government - Television Station"/>
    <x v="63"/>
    <s v="(Blank)"/>
    <s v="Student Government *1"/>
    <x v="0"/>
    <s v="FAU Master Account Set: Budget Pool - Expense"/>
    <x v="72"/>
    <n v="0"/>
    <n v="35000"/>
    <n v="17404.62"/>
    <n v="0"/>
    <n v="0"/>
    <n v="17404.62"/>
    <n v="17595.38"/>
    <n v="0.50272499999999998"/>
  </r>
  <r>
    <s v="TAG001508 Student Government - Television Station"/>
    <x v="63"/>
    <s v="(Blank)"/>
    <s v="Student Government *1"/>
    <x v="1"/>
    <s v="FAU Master Account Set: Budget Pool - INTRA-Fund Transfers Out"/>
    <x v="153"/>
    <n v="0"/>
    <n v="2038.4"/>
    <n v="1504.01"/>
    <n v="0"/>
    <n v="0"/>
    <n v="1504.01"/>
    <n v="534.39"/>
    <n v="0.26216099999999998"/>
  </r>
  <r>
    <s v="TAG001508 Student Government - Television Station"/>
    <x v="63"/>
    <s v="(Blank)"/>
    <s v="Student Government *1"/>
    <x v="2"/>
    <s v="FAU Master Account Set: Budget Pool - OPS"/>
    <x v="154"/>
    <n v="0"/>
    <n v="37800"/>
    <n v="36309.83"/>
    <n v="0"/>
    <n v="0"/>
    <n v="36309.83"/>
    <n v="1490.17"/>
    <n v="3.9421999999999999E-2"/>
  </r>
  <r>
    <s v="TAG001509 Student Government - Advisor Office"/>
    <x v="64"/>
    <s v="(Blank)"/>
    <s v="Student Government *1"/>
    <x v="0"/>
    <s v="FAU Master Account Set: Budget Pool - Expense"/>
    <x v="155"/>
    <n v="-1000"/>
    <n v="29650"/>
    <n v="12875.94"/>
    <n v="0"/>
    <n v="0"/>
    <n v="12875.94"/>
    <n v="16774.060000000001"/>
    <n v="0.56573600000000002"/>
  </r>
  <r>
    <s v="TAG001509 Student Government - Advisor Office"/>
    <x v="64"/>
    <s v="(Blank)"/>
    <s v="Student Government *1"/>
    <x v="1"/>
    <s v="FAU Master Account Set: Budget Pool - INTRA-Fund Transfers Out"/>
    <x v="156"/>
    <n v="0"/>
    <n v="3026.22"/>
    <n v="3885.18"/>
    <n v="0"/>
    <n v="0"/>
    <n v="3885.18"/>
    <n v="-858.96"/>
    <n v="-0.28383900000000001"/>
  </r>
  <r>
    <s v="TAG001509 Student Government - Advisor Office"/>
    <x v="64"/>
    <s v="(Blank)"/>
    <s v="Student Government *1"/>
    <x v="2"/>
    <s v="FAU Master Account Set: Budget Pool - OPS"/>
    <x v="157"/>
    <n v="-400"/>
    <n v="34640"/>
    <n v="27160.59"/>
    <n v="0"/>
    <n v="0"/>
    <n v="27160.59"/>
    <n v="7479.41"/>
    <n v="0.215918"/>
  </r>
  <r>
    <s v="TAG001509 Student Government - Advisor Office"/>
    <x v="64"/>
    <s v="(Blank)"/>
    <s v="Student Government *1"/>
    <x v="3"/>
    <s v="FAU Master Account Set: Budget Pool - Salaries &amp; Benefits (AMP, SP, Faculty)"/>
    <x v="158"/>
    <n v="57000"/>
    <n v="99389.440000000002"/>
    <n v="98720.320000000007"/>
    <n v="0"/>
    <n v="0"/>
    <n v="98720.320000000007"/>
    <n v="669.12"/>
    <n v="6.7320000000000001E-3"/>
  </r>
  <r>
    <s v="TAG001510 Student Government - Operations"/>
    <x v="65"/>
    <s v="(Blank)"/>
    <s v="Student Government *1"/>
    <x v="0"/>
    <s v="FAU Master Account Set: Budget Pool - Expense"/>
    <x v="159"/>
    <n v="1400"/>
    <n v="6650"/>
    <n v="6131.89"/>
    <n v="0"/>
    <n v="0"/>
    <n v="6131.89"/>
    <n v="518.11"/>
    <n v="7.7910999999999994E-2"/>
  </r>
  <r>
    <s v="TAG001510 Student Government - Operations"/>
    <x v="65"/>
    <s v="(Blank)"/>
    <s v="Student Government *1"/>
    <x v="1"/>
    <s v="FAU Master Account Set: Budget Pool - INTRA-Fund Transfers Out"/>
    <x v="160"/>
    <n v="0"/>
    <n v="147"/>
    <n v="171.69"/>
    <n v="0"/>
    <n v="0"/>
    <n v="171.69"/>
    <n v="-24.69"/>
    <n v="-0.167959"/>
  </r>
  <r>
    <s v="TAG001511 Student Government - Senate"/>
    <x v="66"/>
    <s v="(Blank)"/>
    <s v="Student Government *1"/>
    <x v="0"/>
    <s v="FAU Master Account Set: Budget Pool - Expense"/>
    <x v="38"/>
    <n v="0"/>
    <n v="6000"/>
    <n v="2680"/>
    <n v="0"/>
    <n v="0"/>
    <n v="2680"/>
    <n v="3320"/>
    <n v="0.55333299999999996"/>
  </r>
  <r>
    <s v="TAG001511 Student Government - Senate"/>
    <x v="66"/>
    <s v="(Blank)"/>
    <s v="Student Government *1"/>
    <x v="1"/>
    <s v="FAU Master Account Set: Budget Pool - INTRA-Fund Transfers Out"/>
    <x v="39"/>
    <n v="0"/>
    <n v="168"/>
    <n v="75.040000000000006"/>
    <n v="0"/>
    <n v="0"/>
    <n v="75.040000000000006"/>
    <n v="92.96"/>
    <n v="0.55333299999999996"/>
  </r>
  <r>
    <s v="TAG001512 Student Leadership Conference"/>
    <x v="67"/>
    <s v="(Blank)"/>
    <s v="Student Government *1"/>
    <x v="0"/>
    <s v="FAU Master Account Set: Budget Pool - Expense"/>
    <x v="161"/>
    <n v="-6000"/>
    <n v="5000"/>
    <n v="4765.67"/>
    <n v="0"/>
    <n v="0"/>
    <n v="4765.67"/>
    <n v="234.33"/>
    <n v="4.6865999999999998E-2"/>
  </r>
  <r>
    <s v="TAG001512 Student Leadership Conference"/>
    <x v="67"/>
    <s v="(Blank)"/>
    <s v="Student Government *1"/>
    <x v="1"/>
    <s v="FAU Master Account Set: Budget Pool - INTRA-Fund Transfers Out"/>
    <x v="162"/>
    <n v="0"/>
    <n v="308"/>
    <n v="277.27"/>
    <n v="0"/>
    <n v="0"/>
    <n v="277.27"/>
    <n v="30.73"/>
    <n v="9.9773000000000001E-2"/>
  </r>
  <r>
    <s v="TAG001512 Student Leadership Conference"/>
    <x v="67"/>
    <s v="(Blank)"/>
    <s v="Student Government *1"/>
    <x v="2"/>
    <s v="FAU Master Account Set: Budget Pool - OPS"/>
    <x v="64"/>
    <n v="6000"/>
    <n v="6000"/>
    <n v="5137.1099999999997"/>
    <n v="0"/>
    <n v="0"/>
    <n v="5137.1099999999997"/>
    <n v="862.89"/>
    <n v="0.143815"/>
  </r>
  <r>
    <s v="TAG001513 Traditions Projects-Diver. Way"/>
    <x v="68"/>
    <s v="(Blank)"/>
    <s v="Student Government *1"/>
    <x v="0"/>
    <s v="FAU Master Account Set: Budget Pool - Expense"/>
    <x v="163"/>
    <n v="0"/>
    <n v="64089"/>
    <n v="63858.86"/>
    <n v="0"/>
    <n v="0"/>
    <n v="63858.86"/>
    <n v="230.14"/>
    <n v="3.591E-3"/>
  </r>
  <r>
    <s v="TAG001513 Traditions Projects-Diver. Way"/>
    <x v="68"/>
    <s v="(Blank)"/>
    <s v="Student Government *1"/>
    <x v="1"/>
    <s v="FAU Master Account Set: Budget Pool - INTRA-Fund Transfers Out"/>
    <x v="164"/>
    <n v="0"/>
    <n v="1794.49"/>
    <n v="1788.05"/>
    <n v="0"/>
    <n v="0"/>
    <n v="1788.05"/>
    <n v="6.44"/>
    <n v="3.5890000000000002E-3"/>
  </r>
  <r>
    <s v="TAG001513 Traditions Projects-Diver. Way"/>
    <x v="68"/>
    <s v="(Blank)"/>
    <s v="Student Government *1"/>
    <x v="2"/>
    <s v="FAU Master Account Set: Budget Pool - OPS"/>
    <x v="64"/>
    <n v="0"/>
    <n v="0"/>
    <n v="0"/>
    <n v="0"/>
    <n v="0"/>
    <n v="0"/>
    <n v="0"/>
    <n v="0"/>
  </r>
  <r>
    <s v="TAG001514 University Press Newspaper"/>
    <x v="69"/>
    <s v="(Blank)"/>
    <s v="Student Government *1"/>
    <x v="0"/>
    <s v="FAU Master Account Set: Budget Pool - Expense"/>
    <x v="165"/>
    <n v="0"/>
    <n v="19912"/>
    <n v="18138.03"/>
    <n v="0"/>
    <n v="0"/>
    <n v="18138.03"/>
    <n v="1773.97"/>
    <n v="8.9090000000000003E-2"/>
  </r>
  <r>
    <s v="TAG001514 University Press Newspaper"/>
    <x v="69"/>
    <s v="(Blank)"/>
    <s v="Student Government *1"/>
    <x v="1"/>
    <s v="FAU Master Account Set: Budget Pool - INTRA-Fund Transfers Out"/>
    <x v="166"/>
    <n v="0"/>
    <n v="1630.55"/>
    <n v="1264.25"/>
    <n v="0"/>
    <n v="0"/>
    <n v="1264.25"/>
    <n v="366.3"/>
    <n v="0.22464799999999999"/>
  </r>
  <r>
    <s v="TAG001514 University Press Newspaper"/>
    <x v="69"/>
    <s v="(Blank)"/>
    <s v="Student Government *1"/>
    <x v="2"/>
    <s v="FAU Master Account Set: Budget Pool - OPS"/>
    <x v="167"/>
    <n v="0"/>
    <n v="38322"/>
    <n v="27013.51"/>
    <n v="0"/>
    <n v="0"/>
    <n v="27013.51"/>
    <n v="11308.49"/>
    <n v="0.29509099999999999"/>
  </r>
  <r>
    <s v="TAG001515 University Wide Stipends"/>
    <x v="70"/>
    <s v="(Blank)"/>
    <s v="Student Government *1"/>
    <x v="0"/>
    <s v="FAU Master Account Set: Budget Pool - Expense"/>
    <x v="23"/>
    <n v="0"/>
    <n v="6500"/>
    <n v="5915.25"/>
    <n v="0"/>
    <n v="0"/>
    <n v="5915.25"/>
    <n v="584.75"/>
    <n v="8.9962E-2"/>
  </r>
  <r>
    <s v="TAG001515 University Wide Stipends"/>
    <x v="70"/>
    <s v="(Blank)"/>
    <s v="Student Government *1"/>
    <x v="1"/>
    <s v="FAU Master Account Set: Budget Pool - INTRA-Fund Transfers Out"/>
    <x v="168"/>
    <n v="0"/>
    <n v="2589.44"/>
    <n v="1374.43"/>
    <n v="0"/>
    <n v="0"/>
    <n v="1374.43"/>
    <n v="1215.01"/>
    <n v="0.469217"/>
  </r>
  <r>
    <s v="TAG001515 University Wide Stipends"/>
    <x v="70"/>
    <s v="(Blank)"/>
    <s v="Student Government *1"/>
    <x v="2"/>
    <s v="FAU Master Account Set: Budget Pool - OPS"/>
    <x v="169"/>
    <n v="0"/>
    <n v="85980"/>
    <n v="43171.57"/>
    <n v="0"/>
    <n v="0"/>
    <n v="43171.57"/>
    <n v="42808.43"/>
    <n v="0.497888"/>
  </r>
  <r>
    <s v="TAG001516 Military and Veterans Student Success Center"/>
    <x v="71"/>
    <s v="(Blank)"/>
    <s v="Student Government *1"/>
    <x v="0"/>
    <s v="FAU Master Account Set: Budget Pool - Expense"/>
    <x v="170"/>
    <n v="0"/>
    <n v="9300"/>
    <n v="3995.68"/>
    <n v="0"/>
    <n v="0"/>
    <n v="3995.68"/>
    <n v="5304.32"/>
    <n v="0.570357"/>
  </r>
  <r>
    <s v="TAG001516 Military and Veterans Student Success Center"/>
    <x v="71"/>
    <s v="(Blank)"/>
    <s v="Student Government *1"/>
    <x v="1"/>
    <s v="FAU Master Account Set: Budget Pool - INTRA-Fund Transfers Out"/>
    <x v="171"/>
    <n v="0"/>
    <n v="260.39999999999998"/>
    <n v="111.88"/>
    <n v="0"/>
    <n v="0"/>
    <n v="111.88"/>
    <n v="148.52000000000001"/>
    <n v="0.570353"/>
  </r>
  <r>
    <s v="TAG001517 Student Government - Vice President's Executive Project"/>
    <x v="72"/>
    <s v="(Blank)"/>
    <s v="Student Government *1"/>
    <x v="0"/>
    <s v="FAU Master Account Set: Budget Pool - Expense"/>
    <x v="70"/>
    <n v="0"/>
    <n v="8000"/>
    <n v="3314.9"/>
    <n v="0"/>
    <n v="0"/>
    <n v="3314.9"/>
    <n v="4685.1000000000004"/>
    <n v="0.58563799999999999"/>
  </r>
  <r>
    <s v="TAG001517 Student Government - Vice President's Executive Project"/>
    <x v="72"/>
    <s v="(Blank)"/>
    <s v="Student Government *1"/>
    <x v="1"/>
    <s v="FAU Master Account Set: Budget Pool - INTRA-Fund Transfers Out"/>
    <x v="71"/>
    <n v="0"/>
    <n v="224"/>
    <n v="92.82"/>
    <n v="0"/>
    <n v="0"/>
    <n v="92.82"/>
    <n v="131.18"/>
    <n v="0.58562499999999995"/>
  </r>
  <r>
    <s v="TAG001518 Weeks of Welcome"/>
    <x v="73"/>
    <s v="(Blank)"/>
    <s v="Student Government *1"/>
    <x v="0"/>
    <s v="FAU Master Account Set: Budget Pool - Expense"/>
    <x v="172"/>
    <n v="0"/>
    <n v="16500"/>
    <n v="16353.61"/>
    <n v="0"/>
    <n v="0"/>
    <n v="16353.61"/>
    <n v="146.38999999999999"/>
    <n v="8.8719999999999997E-3"/>
  </r>
  <r>
    <s v="TAG001518 Weeks of Welcome"/>
    <x v="73"/>
    <s v="(Blank)"/>
    <s v="Student Government *1"/>
    <x v="1"/>
    <s v="FAU Master Account Set: Budget Pool - INTRA-Fund Transfers Out"/>
    <x v="173"/>
    <n v="0"/>
    <n v="462"/>
    <n v="457.9"/>
    <n v="0"/>
    <n v="0"/>
    <n v="457.9"/>
    <n v="4.0999999999999996"/>
    <n v="8.8739999999999999E-3"/>
  </r>
  <r>
    <s v="TAG003502 Student Government - Student Involvement"/>
    <x v="74"/>
    <s v="(Blank)"/>
    <s v="Student Government *1"/>
    <x v="0"/>
    <s v="FAU Master Account Set: Budget Pool - Expense"/>
    <x v="24"/>
    <n v="-2200"/>
    <n v="13800"/>
    <n v="11276.38"/>
    <n v="0"/>
    <n v="0"/>
    <n v="11276.38"/>
    <n v="2523.62"/>
    <n v="0.18287100000000001"/>
  </r>
  <r>
    <s v="TAG003502 Student Government - Student Involvement"/>
    <x v="74"/>
    <s v="(Blank)"/>
    <s v="Student Government *1"/>
    <x v="1"/>
    <s v="FAU Master Account Set: Budget Pool - INTRA-Fund Transfers Out"/>
    <x v="174"/>
    <n v="0"/>
    <n v="5545"/>
    <n v="5414.82"/>
    <n v="0"/>
    <n v="0"/>
    <n v="5414.82"/>
    <n v="130.18"/>
    <n v="2.3477000000000001E-2"/>
  </r>
  <r>
    <s v="TAG003502 Student Government - Student Involvement"/>
    <x v="74"/>
    <s v="(Blank)"/>
    <s v="Student Government *1"/>
    <x v="2"/>
    <s v="FAU Master Account Set: Budget Pool - OPS"/>
    <x v="175"/>
    <n v="2200"/>
    <n v="21700"/>
    <n v="21685.71"/>
    <n v="0"/>
    <n v="0"/>
    <n v="21685.71"/>
    <n v="14.29"/>
    <n v="6.5899999999999997E-4"/>
  </r>
  <r>
    <s v="TAG003502 Student Government - Student Involvement"/>
    <x v="74"/>
    <s v="(Blank)"/>
    <s v="Student Government *1"/>
    <x v="3"/>
    <s v="FAU Master Account Set: Budget Pool - Salaries &amp; Benefits (AMP, SP, Faculty)"/>
    <x v="176"/>
    <n v="0"/>
    <n v="162535.63"/>
    <n v="160424.29999999999"/>
    <n v="0"/>
    <n v="0"/>
    <n v="160424.29999999999"/>
    <n v="2111.33"/>
    <n v="1.299E-2"/>
  </r>
  <r>
    <s v="TAG003543 Boca Raton Student Union"/>
    <x v="75"/>
    <s v="(Blank)"/>
    <s v="Student Government *1"/>
    <x v="4"/>
    <s v="FAU Master Account Set: Budget Pool - INTER-Fund Transfers Out"/>
    <x v="177"/>
    <n v="0"/>
    <n v="1718299"/>
    <n v="1718299"/>
    <n v="0"/>
    <n v="0"/>
    <n v="1718299"/>
    <n v="0"/>
    <n v="0"/>
  </r>
  <r>
    <s v="TAG004958 Student Government - University Mascot"/>
    <x v="76"/>
    <s v="(Blank)"/>
    <s v="Student Government *1"/>
    <x v="0"/>
    <s v="FAU Master Account Set: Budget Pool - Expense"/>
    <x v="178"/>
    <n v="0"/>
    <n v="15000"/>
    <n v="12285.64"/>
    <n v="0"/>
    <n v="0"/>
    <n v="12285.64"/>
    <n v="2714.36"/>
    <n v="0.18095700000000001"/>
  </r>
  <r>
    <s v="TAG004958 Student Government - University Mascot"/>
    <x v="76"/>
    <s v="(Blank)"/>
    <s v="Student Government *1"/>
    <x v="1"/>
    <s v="FAU Master Account Set: Budget Pool - INTRA-Fund Transfers Out"/>
    <x v="179"/>
    <n v="0"/>
    <n v="601.44000000000005"/>
    <n v="461.43"/>
    <n v="0"/>
    <n v="0"/>
    <n v="461.43"/>
    <n v="140.01"/>
    <n v="0.232791"/>
  </r>
  <r>
    <s v="TAG004958 Student Government - University Mascot"/>
    <x v="76"/>
    <s v="(Blank)"/>
    <s v="Student Government *1"/>
    <x v="2"/>
    <s v="FAU Master Account Set: Budget Pool - OPS"/>
    <x v="180"/>
    <n v="0"/>
    <n v="6480"/>
    <n v="4194"/>
    <n v="0"/>
    <n v="0"/>
    <n v="4194"/>
    <n v="2286"/>
    <n v="0.35277799999999998"/>
  </r>
</pivotCacheRecords>
</file>

<file path=xl/pivotCache/pivotCacheRecords3.xml><?xml version="1.0" encoding="utf-8"?>
<pivotCacheRecords xmlns="http://schemas.openxmlformats.org/spreadsheetml/2006/main" xmlns:r="http://schemas.openxmlformats.org/officeDocument/2006/relationships" count="212">
  <r>
    <s v="TAG000493 Jupiter - Burrow Activity Center"/>
    <x v="0"/>
    <s v="(Blank)"/>
    <s v="Student Government *1"/>
    <x v="0"/>
    <n v="0"/>
    <n v="15665"/>
    <n v="15665"/>
    <n v="12132.29"/>
    <n v="0"/>
    <n v="0"/>
  </r>
  <r>
    <s v="TAG000493 Jupiter - Burrow Activity Center"/>
    <x v="0"/>
    <s v="(Blank)"/>
    <s v="Student Government *1"/>
    <x v="1"/>
    <n v="0"/>
    <n v="1000"/>
    <n v="1000"/>
    <n v="0"/>
    <n v="0"/>
    <n v="0"/>
  </r>
  <r>
    <s v="TAG000493 Jupiter - Burrow Activity Center"/>
    <x v="0"/>
    <s v="(Blank)"/>
    <s v="Student Government *1"/>
    <x v="2"/>
    <n v="0"/>
    <n v="3778.01"/>
    <n v="3778.01"/>
    <n v="2868.84"/>
    <n v="0"/>
    <n v="0"/>
  </r>
  <r>
    <s v="TAG000493 Jupiter - Burrow Activity Center"/>
    <x v="0"/>
    <s v="(Blank)"/>
    <s v="Student Government *1"/>
    <x v="3"/>
    <n v="0"/>
    <n v="58215"/>
    <n v="58215"/>
    <n v="44226.33"/>
    <n v="0"/>
    <n v="0"/>
  </r>
  <r>
    <s v="TAG000493 Jupiter - Burrow Activity Center"/>
    <x v="0"/>
    <s v="(Blank)"/>
    <s v="Student Government *1"/>
    <x v="4"/>
    <n v="0"/>
    <n v="61048.87"/>
    <n v="61048.87"/>
    <n v="60940.49"/>
    <n v="0"/>
    <n v="0"/>
  </r>
  <r>
    <s v="TAG000493 Jupiter - Burrow Activity Center"/>
    <x v="0"/>
    <s v="(Blank)"/>
    <s v="Student Government *1"/>
    <x v="3"/>
    <n v="0"/>
    <n v="0"/>
    <n v="0"/>
    <n v="0"/>
    <n v="0"/>
    <n v="0"/>
  </r>
  <r>
    <s v="TAG001294 Student Government - Student Life and Recreation - Jupiter"/>
    <x v="1"/>
    <s v="(Blank)"/>
    <s v="Student Government *1"/>
    <x v="0"/>
    <n v="131800"/>
    <n v="0"/>
    <n v="131800"/>
    <n v="91236.55"/>
    <n v="0"/>
    <n v="0"/>
  </r>
  <r>
    <s v="TAG001294 Student Government - Student Life and Recreation - Jupiter"/>
    <x v="1"/>
    <s v="(Blank)"/>
    <s v="Student Government *1"/>
    <x v="1"/>
    <n v="1000"/>
    <n v="0"/>
    <n v="1000"/>
    <n v="0"/>
    <n v="0"/>
    <n v="0"/>
  </r>
  <r>
    <s v="TAG001294 Student Government - Student Life and Recreation - Jupiter"/>
    <x v="1"/>
    <s v="(Blank)"/>
    <s v="Student Government *1"/>
    <x v="2"/>
    <n v="5236.84"/>
    <n v="0"/>
    <n v="5236.84"/>
    <n v="4518.4399999999996"/>
    <n v="0"/>
    <n v="0"/>
  </r>
  <r>
    <s v="TAG001294 Student Government - Student Life and Recreation - Jupiter"/>
    <x v="1"/>
    <s v="(Blank)"/>
    <s v="Student Government *1"/>
    <x v="3"/>
    <n v="55230"/>
    <n v="0"/>
    <n v="55230"/>
    <n v="34301.440000000002"/>
    <n v="0"/>
    <n v="0"/>
  </r>
  <r>
    <s v="TAG001294 Student Government - Student Life and Recreation - Jupiter"/>
    <x v="1"/>
    <s v="(Blank)"/>
    <s v="Student Government *1"/>
    <x v="4"/>
    <n v="0"/>
    <n v="0"/>
    <n v="0"/>
    <n v="0"/>
    <n v="0"/>
    <n v="0"/>
  </r>
  <r>
    <s v="TAG001295 Student Government - Wellness Center - Broward"/>
    <x v="2"/>
    <s v="(Blank)"/>
    <s v="Student Government *1"/>
    <x v="1"/>
    <n v="256532"/>
    <n v="0"/>
    <n v="256532"/>
    <n v="256532"/>
    <n v="0"/>
    <n v="0"/>
  </r>
  <r>
    <s v="TAG001295 Student Government - Wellness Center - Broward"/>
    <x v="2"/>
    <s v="(Blank)"/>
    <s v="Student Government *1"/>
    <x v="2"/>
    <n v="0"/>
    <n v="0"/>
    <n v="0"/>
    <n v="0"/>
    <n v="0"/>
    <n v="0"/>
  </r>
  <r>
    <s v="TAG001296 Student Government - Owl Production - Broward"/>
    <x v="3"/>
    <s v="(Blank)"/>
    <s v="Student Government *1"/>
    <x v="0"/>
    <n v="101400"/>
    <n v="0"/>
    <n v="101400"/>
    <n v="62798.64"/>
    <n v="0"/>
    <n v="0"/>
  </r>
  <r>
    <s v="TAG001296 Student Government - Owl Production - Broward"/>
    <x v="3"/>
    <s v="(Blank)"/>
    <s v="Student Government *1"/>
    <x v="2"/>
    <n v="3711.06"/>
    <n v="0"/>
    <n v="3711.06"/>
    <n v="2200.87"/>
    <n v="0"/>
    <n v="0"/>
  </r>
  <r>
    <s v="TAG001296 Student Government - Owl Production - Broward"/>
    <x v="3"/>
    <s v="(Blank)"/>
    <s v="Student Government *1"/>
    <x v="3"/>
    <n v="31138"/>
    <n v="0"/>
    <n v="31138"/>
    <n v="15704.31"/>
    <n v="0"/>
    <n v="0"/>
  </r>
  <r>
    <s v="TAG001297 Student Government - Involvement and Leadership - Davie"/>
    <x v="4"/>
    <s v="(Blank)"/>
    <s v="Student Government *1"/>
    <x v="0"/>
    <n v="13250"/>
    <n v="-7500"/>
    <n v="5750"/>
    <n v="1576.84"/>
    <n v="0"/>
    <n v="0"/>
  </r>
  <r>
    <s v="TAG001297 Student Government - Involvement and Leadership - Davie"/>
    <x v="4"/>
    <s v="(Blank)"/>
    <s v="Student Government *1"/>
    <x v="2"/>
    <n v="1687.01"/>
    <n v="0"/>
    <n v="1687.01"/>
    <n v="1554.57"/>
    <n v="0"/>
    <n v="0"/>
  </r>
  <r>
    <s v="TAG001297 Student Government - Involvement and Leadership - Davie"/>
    <x v="4"/>
    <s v="(Blank)"/>
    <s v="Student Government *1"/>
    <x v="4"/>
    <n v="47000.18"/>
    <n v="7500"/>
    <n v="54500.18"/>
    <n v="53943.43"/>
    <n v="0"/>
    <n v="0"/>
  </r>
  <r>
    <s v="TAG001298 Student Government - Student Accessibility Services Broward"/>
    <x v="5"/>
    <s v="(Blank)"/>
    <s v="Student Government *1"/>
    <x v="0"/>
    <n v="3000"/>
    <n v="0"/>
    <n v="3000"/>
    <n v="2094.61"/>
    <n v="0"/>
    <n v="0"/>
  </r>
  <r>
    <s v="TAG001298 Student Government - Student Accessibility Services Broward"/>
    <x v="5"/>
    <s v="(Blank)"/>
    <s v="Student Government *1"/>
    <x v="2"/>
    <n v="84"/>
    <n v="0"/>
    <n v="84"/>
    <n v="58.65"/>
    <n v="0"/>
    <n v="0"/>
  </r>
  <r>
    <s v="TAG001299 Student Government - Volunteer Center - Broward"/>
    <x v="6"/>
    <s v="(Blank)"/>
    <s v="Student Government *1"/>
    <x v="0"/>
    <n v="3900"/>
    <n v="0"/>
    <n v="3900"/>
    <n v="1531.34"/>
    <n v="0"/>
    <n v="0"/>
  </r>
  <r>
    <s v="TAG001299 Student Government - Volunteer Center - Broward"/>
    <x v="6"/>
    <s v="(Blank)"/>
    <s v="Student Government *1"/>
    <x v="2"/>
    <n v="109.2"/>
    <n v="0"/>
    <n v="109.2"/>
    <n v="45.76"/>
    <n v="0"/>
    <n v="0"/>
  </r>
  <r>
    <s v="TAG001300 Student Government - Achievement Awards - Broward"/>
    <x v="7"/>
    <s v="(Blank)"/>
    <s v="Student Government *1"/>
    <x v="0"/>
    <n v="6500"/>
    <n v="0"/>
    <n v="6500"/>
    <n v="5436.74"/>
    <n v="0"/>
    <n v="0"/>
  </r>
  <r>
    <s v="TAG001300 Student Government - Achievement Awards - Broward"/>
    <x v="7"/>
    <s v="(Blank)"/>
    <s v="Student Government *1"/>
    <x v="2"/>
    <n v="182"/>
    <n v="0"/>
    <n v="182"/>
    <n v="152.22999999999999"/>
    <n v="0"/>
    <n v="0"/>
  </r>
  <r>
    <s v="TAG001301 Student Government - Broward House Projects"/>
    <x v="8"/>
    <s v="(Blank)"/>
    <s v="Student Government *1"/>
    <x v="0"/>
    <n v="4200"/>
    <n v="8224"/>
    <n v="12424"/>
    <n v="3789.75"/>
    <n v="0"/>
    <n v="0"/>
  </r>
  <r>
    <s v="TAG001301 Student Government - Broward House Projects"/>
    <x v="8"/>
    <s v="(Blank)"/>
    <s v="Student Government *1"/>
    <x v="2"/>
    <n v="117.6"/>
    <n v="0"/>
    <n v="117.6"/>
    <n v="106.84"/>
    <n v="0"/>
    <n v="0"/>
  </r>
  <r>
    <s v="TAG001303 Student Government - Graduate Council - Broward"/>
    <x v="9"/>
    <s v="(Blank)"/>
    <s v="Student Government *1"/>
    <x v="2"/>
    <n v="2389.2399999999998"/>
    <n v="0"/>
    <n v="2389.2399999999998"/>
    <n v="0.01"/>
    <n v="0"/>
    <n v="0"/>
  </r>
  <r>
    <s v="TAG001303 Student Government - Graduate Council - Broward"/>
    <x v="9"/>
    <s v="(Blank)"/>
    <s v="Student Government *1"/>
    <x v="3"/>
    <n v="85330"/>
    <n v="0"/>
    <n v="85330"/>
    <n v="0"/>
    <n v="0"/>
    <n v="0"/>
  </r>
  <r>
    <s v="TAG001307 Student Government - Cultural Awareness - Broward"/>
    <x v="10"/>
    <s v="(Blank)"/>
    <s v="Student Government *1"/>
    <x v="0"/>
    <n v="21000"/>
    <n v="0"/>
    <n v="21000"/>
    <n v="6649.63"/>
    <n v="0"/>
    <n v="0"/>
  </r>
  <r>
    <s v="TAG001307 Student Government - Cultural Awareness - Broward"/>
    <x v="10"/>
    <s v="(Blank)"/>
    <s v="Student Government *1"/>
    <x v="2"/>
    <n v="588"/>
    <n v="0"/>
    <n v="588"/>
    <n v="186.18"/>
    <n v="0"/>
    <n v="0"/>
  </r>
  <r>
    <s v="TAG001308 Broward Campus - Student Services"/>
    <x v="11"/>
    <s v="(Blank)"/>
    <s v="Student Government *1"/>
    <x v="0"/>
    <n v="1300"/>
    <n v="0"/>
    <n v="1300"/>
    <n v="680.91"/>
    <n v="0"/>
    <n v="0"/>
  </r>
  <r>
    <s v="TAG001308 Broward Campus - Student Services"/>
    <x v="11"/>
    <s v="(Blank)"/>
    <s v="Student Government *1"/>
    <x v="2"/>
    <n v="344.4"/>
    <n v="0"/>
    <n v="344.4"/>
    <n v="19.07"/>
    <n v="0"/>
    <n v="0"/>
  </r>
  <r>
    <s v="TAG001308 Broward Campus - Student Services"/>
    <x v="11"/>
    <s v="(Blank)"/>
    <s v="Student Government *1"/>
    <x v="3"/>
    <n v="11000"/>
    <n v="0"/>
    <n v="11000"/>
    <n v="0"/>
    <n v="0"/>
    <n v="0"/>
  </r>
  <r>
    <s v="TAG001309 Student Government - Operations - Davie"/>
    <x v="12"/>
    <s v="(Blank)"/>
    <s v="Student Government *1"/>
    <x v="0"/>
    <n v="111788"/>
    <n v="0"/>
    <n v="111788"/>
    <n v="69605.98"/>
    <n v="0"/>
    <n v="0"/>
  </r>
  <r>
    <s v="TAG001309 Student Government - Operations - Davie"/>
    <x v="12"/>
    <s v="(Blank)"/>
    <s v="Student Government *1"/>
    <x v="2"/>
    <n v="7688.83"/>
    <n v="0"/>
    <n v="7688.83"/>
    <n v="5443.71"/>
    <n v="0"/>
    <n v="0"/>
  </r>
  <r>
    <s v="TAG001309 Student Government - Operations - Davie"/>
    <x v="12"/>
    <s v="(Blank)"/>
    <s v="Student Government *1"/>
    <x v="3"/>
    <n v="116130"/>
    <n v="-27000"/>
    <n v="89130"/>
    <n v="71983.070000000007"/>
    <n v="0"/>
    <n v="0"/>
  </r>
  <r>
    <s v="TAG001309 Student Government - Operations - Davie"/>
    <x v="12"/>
    <s v="(Blank)"/>
    <s v="Student Government *1"/>
    <x v="4"/>
    <n v="46683.16"/>
    <n v="2000"/>
    <n v="48683.16"/>
    <n v="47842.78"/>
    <n v="0"/>
    <n v="0"/>
  </r>
  <r>
    <s v="TAG001310 Student Government - S.A.V.I - Jupiter"/>
    <x v="13"/>
    <s v="(Blank)"/>
    <s v="Student Government *1"/>
    <x v="0"/>
    <n v="4100"/>
    <n v="0"/>
    <n v="4100"/>
    <n v="3624.69"/>
    <n v="0"/>
    <n v="0"/>
  </r>
  <r>
    <s v="TAG001310 Student Government - S.A.V.I - Jupiter"/>
    <x v="13"/>
    <s v="(Blank)"/>
    <s v="Student Government *1"/>
    <x v="2"/>
    <n v="114.8"/>
    <n v="0"/>
    <n v="114.8"/>
    <n v="101.49"/>
    <n v="0"/>
    <n v="0"/>
  </r>
  <r>
    <s v="TAG001311 Student Government - Program Board - Jupiter"/>
    <x v="14"/>
    <s v="(Blank)"/>
    <s v="Student Government *1"/>
    <x v="0"/>
    <n v="83800"/>
    <n v="0"/>
    <n v="83800"/>
    <n v="79895.55"/>
    <n v="-475"/>
    <n v="-585"/>
  </r>
  <r>
    <s v="TAG001311 Student Government - Program Board - Jupiter"/>
    <x v="14"/>
    <s v="(Blank)"/>
    <s v="Student Government *1"/>
    <x v="2"/>
    <n v="2784.32"/>
    <n v="0"/>
    <n v="2784.32"/>
    <n v="2640.11"/>
    <n v="0"/>
    <n v="0"/>
  </r>
  <r>
    <s v="TAG001311 Student Government - Program Board - Jupiter"/>
    <x v="14"/>
    <s v="(Blank)"/>
    <s v="Student Government *1"/>
    <x v="3"/>
    <n v="15640"/>
    <n v="0"/>
    <n v="15640"/>
    <n v="14168.86"/>
    <n v="0"/>
    <n v="0"/>
  </r>
  <r>
    <s v="TAG001313 Student Government - Campus Recreation Facility Ops"/>
    <x v="15"/>
    <s v="(Blank)"/>
    <s v="Student Government *1"/>
    <x v="1"/>
    <n v="1603076"/>
    <n v="0"/>
    <n v="1603076"/>
    <n v="1603076"/>
    <n v="0"/>
    <n v="0"/>
  </r>
  <r>
    <s v="TAG001313 Student Government - Campus Recreation Facility Ops"/>
    <x v="15"/>
    <s v="(Blank)"/>
    <s v="Student Government *1"/>
    <x v="2"/>
    <n v="0"/>
    <n v="0"/>
    <n v="0"/>
    <n v="0"/>
    <n v="0"/>
    <n v="0"/>
  </r>
  <r>
    <s v="TAG001315 Student Government - Banquet"/>
    <x v="16"/>
    <s v="(Blank)"/>
    <s v="Student Government *1"/>
    <x v="0"/>
    <n v="6000"/>
    <n v="0"/>
    <n v="6000"/>
    <n v="5998.5"/>
    <n v="0"/>
    <n v="0"/>
  </r>
  <r>
    <s v="TAG001315 Student Government - Banquet"/>
    <x v="16"/>
    <s v="(Blank)"/>
    <s v="Student Government *1"/>
    <x v="2"/>
    <n v="168"/>
    <n v="0"/>
    <n v="168"/>
    <n v="167.96"/>
    <n v="0"/>
    <n v="0"/>
  </r>
  <r>
    <s v="TAG001316 Student Government - Student Affairs - Jupiter"/>
    <x v="17"/>
    <s v="(Blank)"/>
    <s v="Student Government *1"/>
    <x v="0"/>
    <n v="7263"/>
    <n v="0"/>
    <n v="7263"/>
    <n v="4972.95"/>
    <n v="0"/>
    <n v="0"/>
  </r>
  <r>
    <s v="TAG001316 Student Government - Student Affairs - Jupiter"/>
    <x v="17"/>
    <s v="(Blank)"/>
    <s v="Student Government *1"/>
    <x v="2"/>
    <n v="203.36"/>
    <n v="0"/>
    <n v="203.36"/>
    <n v="139.22999999999999"/>
    <n v="0"/>
    <n v="0"/>
  </r>
  <r>
    <s v="TAG001317 Sport Club Council"/>
    <x v="18"/>
    <s v="(Blank)"/>
    <s v="Student Government *1"/>
    <x v="0"/>
    <n v="58000"/>
    <n v="4400"/>
    <n v="62400"/>
    <n v="60365.63"/>
    <n v="0"/>
    <n v="0"/>
  </r>
  <r>
    <s v="TAG001317 Sport Club Council"/>
    <x v="18"/>
    <s v="(Blank)"/>
    <s v="Student Government *1"/>
    <x v="2"/>
    <n v="1624"/>
    <n v="0"/>
    <n v="1624"/>
    <n v="1690.23"/>
    <n v="0"/>
    <n v="0"/>
  </r>
  <r>
    <s v="TAG001317 Sport Club Council"/>
    <x v="18"/>
    <s v="(Blank)"/>
    <s v="Student Government *1"/>
    <x v="3"/>
    <n v="0"/>
    <n v="0"/>
    <n v="0"/>
    <n v="0"/>
    <n v="0"/>
    <n v="0"/>
  </r>
  <r>
    <s v="TAG001318 Interfaith Programming"/>
    <x v="19"/>
    <s v="(Blank)"/>
    <s v="Student Government *1"/>
    <x v="0"/>
    <n v="0"/>
    <n v="0"/>
    <n v="0"/>
    <n v="0"/>
    <n v="0"/>
    <n v="0"/>
  </r>
  <r>
    <s v="TAG001318 Interfaith Programming"/>
    <x v="19"/>
    <s v="(Blank)"/>
    <s v="Student Government *1"/>
    <x v="2"/>
    <n v="0"/>
    <n v="0"/>
    <n v="0"/>
    <n v="-1.84"/>
    <n v="0"/>
    <n v="0"/>
  </r>
  <r>
    <s v="TAG001319 Student Government - House Projects - Jupiter"/>
    <x v="20"/>
    <s v="(Blank)"/>
    <s v="Student Government *1"/>
    <x v="0"/>
    <n v="2620"/>
    <n v="8224"/>
    <n v="10844"/>
    <n v="9591.2800000000007"/>
    <n v="0"/>
    <n v="0"/>
  </r>
  <r>
    <s v="TAG001319 Student Government - House Projects - Jupiter"/>
    <x v="20"/>
    <s v="(Blank)"/>
    <s v="Student Government *1"/>
    <x v="2"/>
    <n v="227.36"/>
    <n v="0"/>
    <n v="227.36"/>
    <n v="338.91"/>
    <n v="0"/>
    <n v="0"/>
  </r>
  <r>
    <s v="TAG001319 Student Government - House Projects - Jupiter"/>
    <x v="20"/>
    <s v="(Blank)"/>
    <s v="Student Government *1"/>
    <x v="3"/>
    <n v="5500"/>
    <n v="0"/>
    <n v="5500"/>
    <n v="2512.9899999999998"/>
    <n v="0"/>
    <n v="0"/>
  </r>
  <r>
    <s v="TAG001320 Student Government - House Projects"/>
    <x v="21"/>
    <s v="(Blank)"/>
    <s v="Student Government *1"/>
    <x v="0"/>
    <n v="8500"/>
    <n v="8224"/>
    <n v="16724"/>
    <n v="2979.43"/>
    <n v="0"/>
    <n v="0"/>
  </r>
  <r>
    <s v="TAG001320 Student Government - House Projects"/>
    <x v="21"/>
    <s v="(Blank)"/>
    <s v="Student Government *1"/>
    <x v="2"/>
    <n v="238"/>
    <n v="0"/>
    <n v="238"/>
    <n v="83.42"/>
    <n v="0"/>
    <n v="0"/>
  </r>
  <r>
    <s v="TAG001321 Student Government - Governor Executive Projects Broward"/>
    <x v="22"/>
    <s v="(Blank)"/>
    <s v="Student Government *1"/>
    <x v="0"/>
    <n v="18199"/>
    <n v="0"/>
    <n v="18199"/>
    <n v="14775.49"/>
    <n v="0"/>
    <n v="0"/>
  </r>
  <r>
    <s v="TAG001321 Student Government - Governor Executive Projects Broward"/>
    <x v="22"/>
    <s v="(Blank)"/>
    <s v="Student Government *1"/>
    <x v="2"/>
    <n v="509.57"/>
    <n v="0"/>
    <n v="509.57"/>
    <n v="413.72"/>
    <n v="0"/>
    <n v="0"/>
  </r>
  <r>
    <s v="TAG001322 Student Government - Governor Executive Projects Jupiter"/>
    <x v="23"/>
    <s v="(Blank)"/>
    <s v="Student Government *1"/>
    <x v="0"/>
    <n v="15562"/>
    <n v="0"/>
    <n v="15562"/>
    <n v="14675.42"/>
    <n v="0"/>
    <n v="0"/>
  </r>
  <r>
    <s v="TAG001322 Student Government - Governor Executive Projects Jupiter"/>
    <x v="23"/>
    <s v="(Blank)"/>
    <s v="Student Government *1"/>
    <x v="2"/>
    <n v="435.74"/>
    <n v="0"/>
    <n v="435.74"/>
    <n v="410.92"/>
    <n v="0"/>
    <n v="0"/>
  </r>
  <r>
    <s v="TAG001323 Diversity Student Services - Jupiter"/>
    <x v="24"/>
    <s v="(Blank)"/>
    <s v="Student Government *1"/>
    <x v="0"/>
    <n v="14487"/>
    <n v="0"/>
    <n v="14487"/>
    <n v="13714.71"/>
    <n v="0"/>
    <n v="0"/>
  </r>
  <r>
    <s v="TAG001323 Diversity Student Services - Jupiter"/>
    <x v="24"/>
    <s v="(Blank)"/>
    <s v="Student Government *1"/>
    <x v="2"/>
    <n v="405.64"/>
    <n v="0"/>
    <n v="405.64"/>
    <n v="384.01"/>
    <n v="0"/>
    <n v="0"/>
  </r>
  <r>
    <s v="TAG001324 COSO Administration"/>
    <x v="25"/>
    <s v="(Blank)"/>
    <s v="Student Government *1"/>
    <x v="0"/>
    <n v="30900"/>
    <n v="0"/>
    <n v="30900"/>
    <n v="29815.08"/>
    <n v="0"/>
    <n v="0"/>
  </r>
  <r>
    <s v="TAG001324 COSO Administration"/>
    <x v="25"/>
    <s v="(Blank)"/>
    <s v="Student Government *1"/>
    <x v="2"/>
    <n v="1309.5899999999999"/>
    <n v="0"/>
    <n v="1309.5899999999999"/>
    <n v="1170.0899999999999"/>
    <n v="0"/>
    <n v="0"/>
  </r>
  <r>
    <s v="TAG001324 COSO Administration"/>
    <x v="25"/>
    <s v="(Blank)"/>
    <s v="Student Government *1"/>
    <x v="3"/>
    <n v="15871"/>
    <n v="0"/>
    <n v="15871"/>
    <n v="11973.1"/>
    <n v="0"/>
    <n v="0"/>
  </r>
  <r>
    <s v="TAG001325 Campus Student Government Marketing - Jupiter"/>
    <x v="26"/>
    <s v="(Blank)"/>
    <s v="Student Government *1"/>
    <x v="0"/>
    <n v="5044"/>
    <n v="0"/>
    <n v="5044"/>
    <n v="3884.52"/>
    <n v="0"/>
    <n v="0"/>
  </r>
  <r>
    <s v="TAG001325 Campus Student Government Marketing - Jupiter"/>
    <x v="26"/>
    <s v="(Blank)"/>
    <s v="Student Government *1"/>
    <x v="2"/>
    <n v="141.22999999999999"/>
    <n v="0"/>
    <n v="141.22999999999999"/>
    <n v="108.76"/>
    <n v="0"/>
    <n v="0"/>
  </r>
  <r>
    <s v="TAG001326 Campus Inter-Club Council - Jupiter"/>
    <x v="27"/>
    <s v="(Blank)"/>
    <s v="Student Government *1"/>
    <x v="0"/>
    <n v="5044"/>
    <n v="0"/>
    <n v="5044"/>
    <n v="5057.25"/>
    <n v="-475"/>
    <n v="0"/>
  </r>
  <r>
    <s v="TAG001326 Campus Inter-Club Council - Jupiter"/>
    <x v="27"/>
    <s v="(Blank)"/>
    <s v="Student Government *1"/>
    <x v="2"/>
    <n v="141.22999999999999"/>
    <n v="0"/>
    <n v="141.22999999999999"/>
    <n v="141.62"/>
    <n v="0"/>
    <n v="0"/>
  </r>
  <r>
    <s v="TAG001327 Campus Club Accounts - Broward"/>
    <x v="28"/>
    <s v="(Blank)"/>
    <s v="Student Government *1"/>
    <x v="0"/>
    <n v="18000"/>
    <n v="0"/>
    <n v="18000"/>
    <n v="7139.24"/>
    <n v="0"/>
    <n v="0"/>
  </r>
  <r>
    <s v="TAG001327 Campus Club Accounts - Broward"/>
    <x v="28"/>
    <s v="(Blank)"/>
    <s v="Student Government *1"/>
    <x v="2"/>
    <n v="504"/>
    <n v="0"/>
    <n v="504"/>
    <n v="199.89"/>
    <n v="0"/>
    <n v="0"/>
  </r>
  <r>
    <s v="TAG001328 Campus Club Accounts - Jupiter"/>
    <x v="29"/>
    <s v="(Blank)"/>
    <s v="Student Government *1"/>
    <x v="0"/>
    <n v="23000"/>
    <n v="0"/>
    <n v="23000"/>
    <n v="21339.26"/>
    <n v="0"/>
    <n v="0"/>
  </r>
  <r>
    <s v="TAG001328 Campus Club Accounts - Jupiter"/>
    <x v="29"/>
    <s v="(Blank)"/>
    <s v="Student Government *1"/>
    <x v="2"/>
    <n v="644"/>
    <n v="0"/>
    <n v="644"/>
    <n v="608.78"/>
    <n v="0"/>
    <n v="0"/>
  </r>
  <r>
    <s v="TAG001329 Student Government - Stipends - Broward"/>
    <x v="30"/>
    <s v="(Blank)"/>
    <s v="Student Government *1"/>
    <x v="0"/>
    <n v="30000"/>
    <n v="-29950"/>
    <n v="50"/>
    <n v="45.25"/>
    <n v="0"/>
    <n v="0"/>
  </r>
  <r>
    <s v="TAG001329 Student Government - Stipends - Broward"/>
    <x v="30"/>
    <s v="(Blank)"/>
    <s v="Student Government *1"/>
    <x v="2"/>
    <n v="840"/>
    <n v="0"/>
    <n v="840"/>
    <n v="1480.62"/>
    <n v="0"/>
    <n v="0"/>
  </r>
  <r>
    <s v="TAG001329 Student Government - Stipends - Broward"/>
    <x v="30"/>
    <s v="(Blank)"/>
    <s v="Student Government *1"/>
    <x v="3"/>
    <n v="0"/>
    <n v="54950"/>
    <n v="54950"/>
    <n v="52834.41"/>
    <n v="0"/>
    <n v="0"/>
  </r>
  <r>
    <s v="TAG001330 Student Government - Stipends"/>
    <x v="31"/>
    <s v="(Blank)"/>
    <s v="Student Government *1"/>
    <x v="0"/>
    <n v="400"/>
    <n v="0"/>
    <n v="400"/>
    <n v="623.35"/>
    <n v="0"/>
    <n v="0"/>
  </r>
  <r>
    <s v="TAG001330 Student Government - Stipends"/>
    <x v="31"/>
    <s v="(Blank)"/>
    <s v="Student Government *1"/>
    <x v="2"/>
    <n v="3132.75"/>
    <n v="0"/>
    <n v="3132.75"/>
    <n v="2090.86"/>
    <n v="0"/>
    <n v="0"/>
  </r>
  <r>
    <s v="TAG001330 Student Government - Stipends"/>
    <x v="31"/>
    <s v="(Blank)"/>
    <s v="Student Government *1"/>
    <x v="3"/>
    <n v="111484"/>
    <n v="0"/>
    <n v="111484"/>
    <n v="74051.42"/>
    <n v="0"/>
    <n v="0"/>
  </r>
  <r>
    <s v="TAG001331 Student Government - Student Accessibility Services"/>
    <x v="32"/>
    <s v="(Blank)"/>
    <s v="Student Government *1"/>
    <x v="0"/>
    <n v="8000"/>
    <n v="0"/>
    <n v="8000"/>
    <n v="7931.24"/>
    <n v="0"/>
    <n v="0"/>
  </r>
  <r>
    <s v="TAG001331 Student Government - Student Accessibility Services"/>
    <x v="32"/>
    <s v="(Blank)"/>
    <s v="Student Government *1"/>
    <x v="2"/>
    <n v="224"/>
    <n v="0"/>
    <n v="224"/>
    <n v="222.08"/>
    <n v="0"/>
    <n v="0"/>
  </r>
  <r>
    <s v="TAG001332 Student Government - Night Owls"/>
    <x v="33"/>
    <s v="(Blank)"/>
    <s v="Student Government *1"/>
    <x v="0"/>
    <n v="32000"/>
    <n v="0"/>
    <n v="32000"/>
    <n v="11333.67"/>
    <n v="0"/>
    <n v="0"/>
  </r>
  <r>
    <s v="TAG001332 Student Government - Night Owls"/>
    <x v="33"/>
    <s v="(Blank)"/>
    <s v="Student Government *1"/>
    <x v="2"/>
    <n v="3339.7"/>
    <n v="0"/>
    <n v="3339.7"/>
    <n v="1514.18"/>
    <n v="0"/>
    <n v="0"/>
  </r>
  <r>
    <s v="TAG001332 Student Government - Night Owls"/>
    <x v="33"/>
    <s v="(Blank)"/>
    <s v="Student Government *1"/>
    <x v="3"/>
    <n v="87275"/>
    <n v="0"/>
    <n v="87275"/>
    <n v="42743.96"/>
    <n v="0"/>
    <n v="0"/>
  </r>
  <r>
    <s v="TAG001333 Student Government - ICC Revenue - Broward"/>
    <x v="34"/>
    <s v="(Blank)"/>
    <s v="Student Government *1"/>
    <x v="0"/>
    <n v="2500"/>
    <n v="0"/>
    <n v="2500"/>
    <n v="2215.86"/>
    <n v="0"/>
    <n v="0"/>
  </r>
  <r>
    <s v="TAG001333 Student Government - ICC Revenue - Broward"/>
    <x v="34"/>
    <s v="(Blank)"/>
    <s v="Student Government *1"/>
    <x v="2"/>
    <n v="70"/>
    <n v="0"/>
    <n v="70"/>
    <n v="62.06"/>
    <n v="0"/>
    <n v="0"/>
  </r>
  <r>
    <s v="TAG001334 Student Government - Governor - Projects"/>
    <x v="35"/>
    <s v="(Blank)"/>
    <s v="Student Government *1"/>
    <x v="0"/>
    <n v="32000"/>
    <n v="0"/>
    <n v="32000"/>
    <n v="22424.53"/>
    <n v="0"/>
    <n v="0"/>
  </r>
  <r>
    <s v="TAG001334 Student Government - Governor - Projects"/>
    <x v="35"/>
    <s v="(Blank)"/>
    <s v="Student Government *1"/>
    <x v="2"/>
    <n v="896"/>
    <n v="0"/>
    <n v="896"/>
    <n v="627.87"/>
    <n v="0"/>
    <n v="0"/>
  </r>
  <r>
    <s v="TAG001336 Student Government - COSO"/>
    <x v="36"/>
    <s v="(Blank)"/>
    <s v="Student Government *1"/>
    <x v="0"/>
    <n v="167000"/>
    <n v="-1065.23"/>
    <n v="165934.76999999999"/>
    <n v="129286.55"/>
    <n v="0"/>
    <n v="0"/>
  </r>
  <r>
    <s v="TAG001336 Student Government - COSO"/>
    <x v="36"/>
    <s v="(Blank)"/>
    <s v="Student Government *1"/>
    <x v="2"/>
    <n v="4676"/>
    <n v="0"/>
    <n v="4676"/>
    <n v="3656"/>
    <n v="0"/>
    <n v="0"/>
  </r>
  <r>
    <s v="TAG001336 Student Government - COSO"/>
    <x v="36"/>
    <s v="(Blank)"/>
    <s v="Student Government *1"/>
    <x v="3"/>
    <n v="0"/>
    <n v="1065.23"/>
    <n v="1065.23"/>
    <n v="1065.23"/>
    <n v="0"/>
    <n v="0"/>
  </r>
  <r>
    <s v="TAG001337 Student Government - House Contingency Broward"/>
    <x v="37"/>
    <s v="(Blank)"/>
    <s v="Student Government *1"/>
    <x v="0"/>
    <n v="7000"/>
    <n v="15420"/>
    <n v="22420"/>
    <n v="2978.8"/>
    <n v="0"/>
    <n v="0"/>
  </r>
  <r>
    <s v="TAG001337 Student Government - House Contingency Broward"/>
    <x v="37"/>
    <s v="(Blank)"/>
    <s v="Student Government *1"/>
    <x v="2"/>
    <n v="196"/>
    <n v="0"/>
    <n v="196"/>
    <n v="83.41"/>
    <n v="0"/>
    <n v="0"/>
  </r>
  <r>
    <s v="TAG001338 Student Government - Contingency - Davie"/>
    <x v="38"/>
    <s v="(Blank)"/>
    <s v="Student Government *1"/>
    <x v="2"/>
    <n v="0"/>
    <n v="0"/>
    <n v="0"/>
    <n v="-0.01"/>
    <n v="0"/>
    <n v="0"/>
  </r>
  <r>
    <s v="TAG001339 Student Government - Contingency"/>
    <x v="39"/>
    <s v="(Blank)"/>
    <s v="Student Government *1"/>
    <x v="0"/>
    <n v="58366"/>
    <n v="10740"/>
    <n v="69106"/>
    <n v="9400"/>
    <n v="0"/>
    <n v="0"/>
  </r>
  <r>
    <s v="TAG001339 Student Government - Contingency"/>
    <x v="39"/>
    <s v="(Blank)"/>
    <s v="Student Government *1"/>
    <x v="2"/>
    <n v="1634.25"/>
    <n v="0"/>
    <n v="1634.25"/>
    <n v="263.19"/>
    <n v="0"/>
    <n v="0"/>
  </r>
  <r>
    <s v="TAG001340 Student Government - Book Loan"/>
    <x v="40"/>
    <s v="(Blank)"/>
    <s v="Student Government *1"/>
    <x v="0"/>
    <n v="20500"/>
    <n v="0"/>
    <n v="20500"/>
    <n v="20499.79"/>
    <n v="0"/>
    <n v="0"/>
  </r>
  <r>
    <s v="TAG001340 Student Government - Book Loan"/>
    <x v="40"/>
    <s v="(Blank)"/>
    <s v="Student Government *1"/>
    <x v="2"/>
    <n v="574"/>
    <n v="0"/>
    <n v="574"/>
    <n v="574"/>
    <n v="0"/>
    <n v="0"/>
  </r>
  <r>
    <s v="TAG001341 Student Government - Aids/Peer Education"/>
    <x v="41"/>
    <s v="(Blank)"/>
    <s v="Student Government *1"/>
    <x v="0"/>
    <n v="28497"/>
    <n v="0"/>
    <n v="28497"/>
    <n v="20480.96"/>
    <n v="0"/>
    <n v="0"/>
  </r>
  <r>
    <s v="TAG001341 Student Government - Aids/Peer Education"/>
    <x v="41"/>
    <s v="(Blank)"/>
    <s v="Student Government *1"/>
    <x v="2"/>
    <n v="930.22"/>
    <n v="0"/>
    <n v="930.22"/>
    <n v="610.4"/>
    <n v="0"/>
    <n v="0"/>
  </r>
  <r>
    <s v="TAG001341 Student Government - Aids/Peer Education"/>
    <x v="41"/>
    <s v="(Blank)"/>
    <s v="Student Government *1"/>
    <x v="3"/>
    <n v="4725"/>
    <n v="0"/>
    <n v="4725"/>
    <n v="1319.1"/>
    <n v="0"/>
    <n v="0"/>
  </r>
  <r>
    <s v="TAG001342 Black Student Union"/>
    <x v="42"/>
    <s v="(Blank)"/>
    <s v="Student Government *1"/>
    <x v="0"/>
    <n v="104268"/>
    <n v="1500"/>
    <n v="105768"/>
    <n v="88644.5"/>
    <n v="0"/>
    <n v="0"/>
  </r>
  <r>
    <s v="TAG001342 Black Student Union"/>
    <x v="42"/>
    <s v="(Blank)"/>
    <s v="Student Government *1"/>
    <x v="2"/>
    <n v="3886.88"/>
    <n v="0"/>
    <n v="3886.88"/>
    <n v="3152.18"/>
    <n v="0"/>
    <n v="0"/>
  </r>
  <r>
    <s v="TAG001342 Black Student Union"/>
    <x v="42"/>
    <s v="(Blank)"/>
    <s v="Student Government *1"/>
    <x v="3"/>
    <n v="34549"/>
    <n v="-1500"/>
    <n v="33049"/>
    <n v="23732.25"/>
    <n v="0"/>
    <n v="0"/>
  </r>
  <r>
    <s v="TAG001343 Student Government - Administration - Broward"/>
    <x v="43"/>
    <s v="(Blank)"/>
    <s v="Student Government *1"/>
    <x v="0"/>
    <n v="0"/>
    <n v="30000"/>
    <n v="30000"/>
    <n v="24781.38"/>
    <n v="0"/>
    <n v="0"/>
  </r>
  <r>
    <s v="TAG001343 Student Government - Administration - Broward"/>
    <x v="43"/>
    <s v="(Blank)"/>
    <s v="Student Government *1"/>
    <x v="2"/>
    <n v="0"/>
    <n v="0"/>
    <n v="0"/>
    <n v="693.87"/>
    <n v="0"/>
    <n v="0"/>
  </r>
  <r>
    <s v="TAG001344 Student Government - Administration - Jupiter"/>
    <x v="44"/>
    <s v="(Blank)"/>
    <s v="Student Government *1"/>
    <x v="0"/>
    <n v="11538"/>
    <n v="0"/>
    <n v="11538"/>
    <n v="10487.04"/>
    <n v="0"/>
    <n v="0"/>
  </r>
  <r>
    <s v="TAG001344 Student Government - Administration - Jupiter"/>
    <x v="44"/>
    <s v="(Blank)"/>
    <s v="Student Government *1"/>
    <x v="2"/>
    <n v="1435.78"/>
    <n v="0"/>
    <n v="1435.78"/>
    <n v="1295.5899999999999"/>
    <n v="0"/>
    <n v="0"/>
  </r>
  <r>
    <s v="TAG001344 Student Government - Administration - Jupiter"/>
    <x v="44"/>
    <s v="(Blank)"/>
    <s v="Student Government *1"/>
    <x v="3"/>
    <n v="39740"/>
    <n v="0"/>
    <n v="39740"/>
    <n v="35784.480000000003"/>
    <n v="0"/>
    <n v="0"/>
  </r>
  <r>
    <s v="TAG001345 Student Government - Administration"/>
    <x v="45"/>
    <s v="(Blank)"/>
    <s v="Student Government *1"/>
    <x v="0"/>
    <n v="20691"/>
    <n v="0"/>
    <n v="20691"/>
    <n v="17472.900000000001"/>
    <n v="0"/>
    <n v="0"/>
  </r>
  <r>
    <s v="TAG001345 Student Government - Administration"/>
    <x v="45"/>
    <s v="(Blank)"/>
    <s v="Student Government *1"/>
    <x v="2"/>
    <n v="579.35"/>
    <n v="0"/>
    <n v="579.35"/>
    <n v="489.25"/>
    <n v="0"/>
    <n v="0"/>
  </r>
  <r>
    <s v="TAG001347 Unallocated Student Activity Fees"/>
    <x v="46"/>
    <s v="(Blank)"/>
    <s v="Student Government *1"/>
    <x v="0"/>
    <n v="0"/>
    <n v="0"/>
    <n v="0"/>
    <n v="37802"/>
    <n v="0"/>
    <n v="0"/>
  </r>
  <r>
    <s v="TAG001347 Unallocated Student Activity Fees"/>
    <x v="46"/>
    <s v="(Blank)"/>
    <s v="Student Government *1"/>
    <x v="1"/>
    <n v="302567"/>
    <n v="0"/>
    <n v="302567"/>
    <n v="0"/>
    <n v="0"/>
    <n v="0"/>
  </r>
  <r>
    <s v="TAG001347 Unallocated Student Activity Fees"/>
    <x v="46"/>
    <s v="(Blank)"/>
    <s v="Student Government *1"/>
    <x v="2"/>
    <n v="0"/>
    <n v="0"/>
    <n v="0"/>
    <n v="303625.46000000002"/>
    <n v="0"/>
    <n v="0"/>
  </r>
  <r>
    <s v="TAG001488 Student Government - Conference Travel"/>
    <x v="47"/>
    <s v="(Blank)"/>
    <s v="Student Government *1"/>
    <x v="0"/>
    <n v="60000"/>
    <n v="0"/>
    <n v="60000"/>
    <n v="37951.519999999997"/>
    <n v="0"/>
    <n v="400"/>
  </r>
  <r>
    <s v="TAG001488 Student Government - Conference Travel"/>
    <x v="47"/>
    <s v="(Blank)"/>
    <s v="Student Government *1"/>
    <x v="2"/>
    <n v="2116.8000000000002"/>
    <n v="0"/>
    <n v="2116.8000000000002"/>
    <n v="1167.22"/>
    <n v="0"/>
    <n v="0"/>
  </r>
  <r>
    <s v="TAG001488 Student Government - Conference Travel"/>
    <x v="47"/>
    <s v="(Blank)"/>
    <s v="Student Government *1"/>
    <x v="3"/>
    <n v="15600"/>
    <n v="0"/>
    <n v="15600"/>
    <n v="3735.43"/>
    <n v="0"/>
    <n v="0"/>
  </r>
  <r>
    <s v="TAG001489 Student Government - Program Board"/>
    <x v="48"/>
    <s v="(Blank)"/>
    <s v="Student Government *1"/>
    <x v="0"/>
    <n v="364323"/>
    <n v="147500"/>
    <n v="511823"/>
    <n v="498338.73"/>
    <n v="0"/>
    <n v="0"/>
  </r>
  <r>
    <s v="TAG001489 Student Government - Program Board"/>
    <x v="48"/>
    <s v="(Blank)"/>
    <s v="Student Government *1"/>
    <x v="2"/>
    <n v="12015.16"/>
    <n v="0"/>
    <n v="12015.16"/>
    <n v="14803.63"/>
    <n v="0"/>
    <n v="0"/>
  </r>
  <r>
    <s v="TAG001489 Student Government - Program Board"/>
    <x v="48"/>
    <s v="(Blank)"/>
    <s v="Student Government *1"/>
    <x v="3"/>
    <n v="64790"/>
    <n v="-15000"/>
    <n v="49790"/>
    <n v="27362.02"/>
    <n v="0"/>
    <n v="0"/>
  </r>
  <r>
    <s v="TAG001490 Student Government - S.A.V.I"/>
    <x v="49"/>
    <s v="(Blank)"/>
    <s v="Student Government *1"/>
    <x v="0"/>
    <n v="19795"/>
    <n v="0"/>
    <n v="19795"/>
    <n v="12877.76"/>
    <n v="0"/>
    <n v="0"/>
  </r>
  <r>
    <s v="TAG001490 Student Government - S.A.V.I"/>
    <x v="49"/>
    <s v="(Blank)"/>
    <s v="Student Government *1"/>
    <x v="2"/>
    <n v="2471.1799999999998"/>
    <n v="0"/>
    <n v="2471.1799999999998"/>
    <n v="2091.9299999999998"/>
    <n v="0"/>
    <n v="0"/>
  </r>
  <r>
    <s v="TAG001490 Student Government - S.A.V.I"/>
    <x v="49"/>
    <s v="(Blank)"/>
    <s v="Student Government *1"/>
    <x v="3"/>
    <n v="15861"/>
    <n v="0"/>
    <n v="15861"/>
    <n v="9232.92"/>
    <n v="0"/>
    <n v="0"/>
  </r>
  <r>
    <s v="TAG001490 Student Government - S.A.V.I"/>
    <x v="49"/>
    <s v="(Blank)"/>
    <s v="Student Government *1"/>
    <x v="4"/>
    <n v="52600.43"/>
    <n v="0"/>
    <n v="52600.43"/>
    <n v="52599.96"/>
    <n v="0"/>
    <n v="0"/>
  </r>
  <r>
    <s v="TAG001491 CCE Alternative Spring Break"/>
    <x v="50"/>
    <s v="(Blank)"/>
    <s v="Student Government *1"/>
    <x v="0"/>
    <n v="16900"/>
    <n v="0"/>
    <n v="16900"/>
    <n v="16579.79"/>
    <n v="0"/>
    <n v="0"/>
  </r>
  <r>
    <s v="TAG001491 CCE Alternative Spring Break"/>
    <x v="50"/>
    <s v="(Blank)"/>
    <s v="Student Government *1"/>
    <x v="2"/>
    <n v="473.2"/>
    <n v="0"/>
    <n v="473.2"/>
    <n v="464.22"/>
    <n v="0"/>
    <n v="0"/>
  </r>
  <r>
    <s v="TAG001492 Director of Student Media"/>
    <x v="51"/>
    <s v="(Blank)"/>
    <s v="Student Government *1"/>
    <x v="0"/>
    <n v="10000"/>
    <n v="0"/>
    <n v="10000"/>
    <n v="7407.72"/>
    <n v="0"/>
    <n v="0"/>
  </r>
  <r>
    <s v="TAG001492 Director of Student Media"/>
    <x v="51"/>
    <s v="(Blank)"/>
    <s v="Student Government *1"/>
    <x v="1"/>
    <n v="0"/>
    <n v="1500"/>
    <n v="1500"/>
    <n v="1500"/>
    <n v="0"/>
    <n v="0"/>
  </r>
  <r>
    <s v="TAG001492 Director of Student Media"/>
    <x v="51"/>
    <s v="(Blank)"/>
    <s v="Student Government *1"/>
    <x v="2"/>
    <n v="6832.53"/>
    <n v="-1500"/>
    <n v="5332.53"/>
    <n v="4172.7"/>
    <n v="0"/>
    <n v="0"/>
  </r>
  <r>
    <s v="TAG001492 Director of Student Media"/>
    <x v="51"/>
    <s v="(Blank)"/>
    <s v="Student Government *1"/>
    <x v="3"/>
    <n v="8500"/>
    <n v="6500"/>
    <n v="15000"/>
    <n v="7594.34"/>
    <n v="0"/>
    <n v="0"/>
  </r>
  <r>
    <s v="TAG001492 Director of Student Media"/>
    <x v="51"/>
    <s v="(Blank)"/>
    <s v="Student Government *1"/>
    <x v="4"/>
    <n v="225518.87"/>
    <n v="-50450"/>
    <n v="175068.87"/>
    <n v="134025.23000000001"/>
    <n v="0"/>
    <n v="0"/>
  </r>
  <r>
    <s v="TAG001493 Diversity Award Training"/>
    <x v="52"/>
    <s v="(Blank)"/>
    <s v="Student Government *1"/>
    <x v="0"/>
    <n v="28000"/>
    <n v="-500"/>
    <n v="27500"/>
    <n v="25334.61"/>
    <n v="0"/>
    <n v="0"/>
  </r>
  <r>
    <s v="TAG001493 Diversity Award Training"/>
    <x v="52"/>
    <s v="(Blank)"/>
    <s v="Student Government *1"/>
    <x v="2"/>
    <n v="1106.56"/>
    <n v="0"/>
    <n v="1106.56"/>
    <n v="1043.47"/>
    <n v="0"/>
    <n v="0"/>
  </r>
  <r>
    <s v="TAG001493 Diversity Award Training"/>
    <x v="52"/>
    <s v="(Blank)"/>
    <s v="Student Government *1"/>
    <x v="3"/>
    <n v="11520"/>
    <n v="500"/>
    <n v="12020"/>
    <n v="11931"/>
    <n v="0"/>
    <n v="0"/>
  </r>
  <r>
    <s v="TAG001494 Graduate and Professional Clubs"/>
    <x v="53"/>
    <s v="(Blank)"/>
    <s v="Student Government *1"/>
    <x v="0"/>
    <n v="30550"/>
    <n v="0"/>
    <n v="30550"/>
    <n v="19525.73"/>
    <n v="0"/>
    <n v="0"/>
  </r>
  <r>
    <s v="TAG001494 Graduate and Professional Clubs"/>
    <x v="53"/>
    <s v="(Blank)"/>
    <s v="Student Government *1"/>
    <x v="2"/>
    <n v="976.36"/>
    <n v="0"/>
    <n v="976.36"/>
    <n v="546.72"/>
    <n v="0"/>
    <n v="0"/>
  </r>
  <r>
    <s v="TAG001494 Graduate and Professional Clubs"/>
    <x v="53"/>
    <s v="(Blank)"/>
    <s v="Student Government *1"/>
    <x v="3"/>
    <n v="4320"/>
    <n v="0"/>
    <n v="4320"/>
    <n v="0"/>
    <n v="0"/>
    <n v="0"/>
  </r>
  <r>
    <s v="TAG001495 Graduate Student Association"/>
    <x v="54"/>
    <s v="(Blank)"/>
    <s v="Student Government *1"/>
    <x v="0"/>
    <n v="180000"/>
    <n v="-13000"/>
    <n v="167000"/>
    <n v="145100.18"/>
    <n v="0"/>
    <n v="200"/>
  </r>
  <r>
    <s v="TAG001495 Graduate Student Association"/>
    <x v="54"/>
    <s v="(Blank)"/>
    <s v="Student Government *1"/>
    <x v="2"/>
    <n v="5488"/>
    <n v="0"/>
    <n v="5488"/>
    <n v="4551.4799999999996"/>
    <n v="0"/>
    <n v="0"/>
  </r>
  <r>
    <s v="TAG001495 Graduate Student Association"/>
    <x v="54"/>
    <s v="(Blank)"/>
    <s v="Student Government *1"/>
    <x v="3"/>
    <n v="16000"/>
    <n v="13000"/>
    <n v="29000"/>
    <n v="17454.150000000001"/>
    <n v="0"/>
    <n v="0"/>
  </r>
  <r>
    <s v="TAG001496 Homecoming"/>
    <x v="55"/>
    <s v="(Blank)"/>
    <s v="Student Government *1"/>
    <x v="0"/>
    <n v="174590"/>
    <n v="0"/>
    <n v="174590"/>
    <n v="167320.70000000001"/>
    <n v="0"/>
    <n v="0"/>
  </r>
  <r>
    <s v="TAG001496 Homecoming"/>
    <x v="55"/>
    <s v="(Blank)"/>
    <s v="Student Government *1"/>
    <x v="2"/>
    <n v="5595.52"/>
    <n v="0"/>
    <n v="5595.52"/>
    <n v="5012.09"/>
    <n v="0"/>
    <n v="0"/>
  </r>
  <r>
    <s v="TAG001496 Homecoming"/>
    <x v="55"/>
    <s v="(Blank)"/>
    <s v="Student Government *1"/>
    <x v="3"/>
    <n v="25250"/>
    <n v="0"/>
    <n v="25250"/>
    <n v="11682.66"/>
    <n v="0"/>
    <n v="0"/>
  </r>
  <r>
    <s v="TAG001498 LGBTQA Resource Center"/>
    <x v="56"/>
    <s v="(Blank)"/>
    <s v="Student Government *1"/>
    <x v="0"/>
    <n v="11357"/>
    <n v="0"/>
    <n v="11357"/>
    <n v="9763.14"/>
    <n v="0"/>
    <n v="0"/>
  </r>
  <r>
    <s v="TAG001498 LGBTQA Resource Center"/>
    <x v="56"/>
    <s v="(Blank)"/>
    <s v="Student Government *1"/>
    <x v="2"/>
    <n v="1554.48"/>
    <n v="0"/>
    <n v="1554.48"/>
    <n v="323.25"/>
    <n v="0"/>
    <n v="0"/>
  </r>
  <r>
    <s v="TAG001498 LGBTQA Resource Center"/>
    <x v="56"/>
    <s v="(Blank)"/>
    <s v="Student Government *1"/>
    <x v="3"/>
    <n v="44160"/>
    <n v="0"/>
    <n v="44160"/>
    <n v="1781.75"/>
    <n v="0"/>
    <n v="0"/>
  </r>
  <r>
    <s v="TAG001499 Student Government - Lobby"/>
    <x v="57"/>
    <s v="(Blank)"/>
    <s v="Student Government *1"/>
    <x v="0"/>
    <n v="11985"/>
    <n v="0"/>
    <n v="11985"/>
    <n v="10863.35"/>
    <n v="0"/>
    <n v="90.71"/>
  </r>
  <r>
    <s v="TAG001499 Student Government - Lobby"/>
    <x v="57"/>
    <s v="(Blank)"/>
    <s v="Student Government *1"/>
    <x v="2"/>
    <n v="335.58"/>
    <n v="0"/>
    <n v="335.58"/>
    <n v="304.17"/>
    <n v="0"/>
    <n v="0"/>
  </r>
  <r>
    <s v="TAG001500 Office of Greek Life"/>
    <x v="58"/>
    <s v="(Blank)"/>
    <s v="Student Government *1"/>
    <x v="0"/>
    <n v="20000"/>
    <n v="-9360"/>
    <n v="10640"/>
    <n v="10633.6"/>
    <n v="0"/>
    <n v="0"/>
  </r>
  <r>
    <s v="TAG001500 Office of Greek Life"/>
    <x v="58"/>
    <s v="(Blank)"/>
    <s v="Student Government *1"/>
    <x v="1"/>
    <n v="0"/>
    <n v="0"/>
    <n v="0"/>
    <n v="65.3"/>
    <n v="0"/>
    <n v="0"/>
  </r>
  <r>
    <s v="TAG001500 Office of Greek Life"/>
    <x v="58"/>
    <s v="(Blank)"/>
    <s v="Student Government *1"/>
    <x v="2"/>
    <n v="3906.84"/>
    <n v="0"/>
    <n v="3906.84"/>
    <n v="4240.7299999999996"/>
    <n v="0"/>
    <n v="0"/>
  </r>
  <r>
    <s v="TAG001500 Office of Greek Life"/>
    <x v="58"/>
    <s v="(Blank)"/>
    <s v="Student Government *1"/>
    <x v="3"/>
    <n v="10120"/>
    <n v="1588"/>
    <n v="11708"/>
    <n v="11707.91"/>
    <n v="0"/>
    <n v="0"/>
  </r>
  <r>
    <s v="TAG001500 Office of Greek Life"/>
    <x v="58"/>
    <s v="(Blank)"/>
    <s v="Student Government *1"/>
    <x v="4"/>
    <n v="109409.89"/>
    <n v="20222"/>
    <n v="129631.89"/>
    <n v="129346.48"/>
    <n v="0"/>
    <n v="0"/>
  </r>
  <r>
    <s v="TAG001501 Student Accessibility Week"/>
    <x v="59"/>
    <s v="(Blank)"/>
    <s v="Student Government *1"/>
    <x v="0"/>
    <n v="14180"/>
    <n v="0"/>
    <n v="14180"/>
    <n v="14143.22"/>
    <n v="0"/>
    <n v="0"/>
  </r>
  <r>
    <s v="TAG001501 Student Accessibility Week"/>
    <x v="59"/>
    <s v="(Blank)"/>
    <s v="Student Government *1"/>
    <x v="2"/>
    <n v="397.04"/>
    <n v="0"/>
    <n v="397.04"/>
    <n v="396"/>
    <n v="0"/>
    <n v="0"/>
  </r>
  <r>
    <s v="TAG001502 President Executive Projects"/>
    <x v="60"/>
    <s v="(Blank)"/>
    <s v="Student Government *1"/>
    <x v="0"/>
    <n v="59000"/>
    <n v="-7500"/>
    <n v="51500"/>
    <n v="46149.07"/>
    <n v="0"/>
    <n v="0"/>
  </r>
  <r>
    <s v="TAG001502 President Executive Projects"/>
    <x v="60"/>
    <s v="(Blank)"/>
    <s v="Student Government *1"/>
    <x v="1"/>
    <n v="0"/>
    <n v="0"/>
    <n v="0"/>
    <n v="5000"/>
    <n v="0"/>
    <n v="0"/>
  </r>
  <r>
    <s v="TAG001502 President Executive Projects"/>
    <x v="60"/>
    <s v="(Blank)"/>
    <s v="Student Government *1"/>
    <x v="2"/>
    <n v="1652"/>
    <n v="0"/>
    <n v="1652"/>
    <n v="1292.18"/>
    <n v="0"/>
    <n v="0"/>
  </r>
  <r>
    <s v="TAG001502 President Executive Projects"/>
    <x v="60"/>
    <s v="(Blank)"/>
    <s v="Student Government *1"/>
    <x v="3"/>
    <n v="0"/>
    <n v="0"/>
    <n v="0"/>
    <n v="-0.01"/>
    <n v="0"/>
    <n v="0"/>
  </r>
  <r>
    <s v="TAG001503 Radio Station"/>
    <x v="61"/>
    <s v="(Blank)"/>
    <s v="Student Government *1"/>
    <x v="0"/>
    <n v="24400"/>
    <n v="-2500"/>
    <n v="21900"/>
    <n v="17114.669999999998"/>
    <n v="0"/>
    <n v="0"/>
  </r>
  <r>
    <s v="TAG001503 Radio Station"/>
    <x v="61"/>
    <s v="(Blank)"/>
    <s v="Student Government *1"/>
    <x v="2"/>
    <n v="1769.54"/>
    <n v="0"/>
    <n v="1769.54"/>
    <n v="1343.75"/>
    <n v="0"/>
    <n v="0"/>
  </r>
  <r>
    <s v="TAG001503 Radio Station"/>
    <x v="61"/>
    <s v="(Blank)"/>
    <s v="Student Government *1"/>
    <x v="3"/>
    <n v="38798"/>
    <n v="-5000"/>
    <n v="33798"/>
    <n v="30676.48"/>
    <n v="0"/>
    <n v="0"/>
  </r>
  <r>
    <s v="TAG001504 Senate Contingency"/>
    <x v="62"/>
    <s v="(Blank)"/>
    <s v="Student Government *1"/>
    <x v="0"/>
    <n v="1000"/>
    <n v="25695.51"/>
    <n v="26695.51"/>
    <n v="2019.78"/>
    <n v="0"/>
    <n v="0"/>
  </r>
  <r>
    <s v="TAG001504 Senate Contingency"/>
    <x v="62"/>
    <s v="(Blank)"/>
    <s v="Student Government *1"/>
    <x v="1"/>
    <n v="0"/>
    <n v="0"/>
    <n v="0"/>
    <n v="2850"/>
    <n v="0"/>
    <n v="0"/>
  </r>
  <r>
    <s v="TAG001504 Senate Contingency"/>
    <x v="62"/>
    <s v="(Blank)"/>
    <s v="Student Government *1"/>
    <x v="2"/>
    <n v="28"/>
    <n v="0"/>
    <n v="28"/>
    <n v="56.55"/>
    <n v="0"/>
    <n v="0"/>
  </r>
  <r>
    <s v="TAG001505 Student Government - Accounting &amp; Budget Office"/>
    <x v="63"/>
    <s v="(Blank)"/>
    <s v="Auxiliary Enterprises *1"/>
    <x v="3"/>
    <n v="0"/>
    <n v="0"/>
    <n v="0"/>
    <n v="0"/>
    <n v="0"/>
    <n v="0"/>
  </r>
  <r>
    <s v="TAG001505 Student Government - Accounting &amp; Budget Office"/>
    <x v="63"/>
    <s v="(Blank)"/>
    <s v="Student Government *1"/>
    <x v="0"/>
    <n v="4300"/>
    <n v="7500"/>
    <n v="11800"/>
    <n v="5828.82"/>
    <n v="0"/>
    <n v="0"/>
  </r>
  <r>
    <s v="TAG001505 Student Government - Accounting &amp; Budget Office"/>
    <x v="63"/>
    <s v="(Blank)"/>
    <s v="Student Government *1"/>
    <x v="2"/>
    <n v="7836.54"/>
    <n v="0"/>
    <n v="7836.54"/>
    <n v="5330.54"/>
    <n v="0"/>
    <n v="0"/>
  </r>
  <r>
    <s v="TAG001505 Student Government - Accounting &amp; Budget Office"/>
    <x v="63"/>
    <s v="(Blank)"/>
    <s v="Student Government *1"/>
    <x v="3"/>
    <n v="22272"/>
    <n v="0"/>
    <n v="22272"/>
    <n v="10247.5"/>
    <n v="0"/>
    <n v="0"/>
  </r>
  <r>
    <s v="TAG001505 Student Government - Accounting &amp; Budget Office"/>
    <x v="63"/>
    <s v="(Blank)"/>
    <s v="Student Government *1"/>
    <x v="4"/>
    <n v="253304.33"/>
    <n v="-11900"/>
    <n v="241404.33"/>
    <n v="174499.34"/>
    <n v="0"/>
    <n v="0"/>
  </r>
  <r>
    <s v="TAG001506 Student Government - Elections"/>
    <x v="64"/>
    <s v="(Blank)"/>
    <s v="Student Government *1"/>
    <x v="0"/>
    <n v="5000"/>
    <n v="0"/>
    <n v="5000"/>
    <n v="3792.9"/>
    <n v="0"/>
    <n v="0"/>
  </r>
  <r>
    <s v="TAG001506 Student Government - Elections"/>
    <x v="64"/>
    <s v="(Blank)"/>
    <s v="Student Government *1"/>
    <x v="2"/>
    <n v="795.2"/>
    <n v="0"/>
    <n v="795.2"/>
    <n v="516.41"/>
    <n v="0"/>
    <n v="0"/>
  </r>
  <r>
    <s v="TAG001506 Student Government - Elections"/>
    <x v="64"/>
    <s v="(Blank)"/>
    <s v="Student Government *1"/>
    <x v="3"/>
    <n v="23400"/>
    <n v="0"/>
    <n v="23400"/>
    <n v="14650.6"/>
    <n v="0"/>
    <n v="0"/>
  </r>
  <r>
    <s v="TAG001507 Student Government - Judicial Branch"/>
    <x v="65"/>
    <s v="(Blank)"/>
    <s v="Student Government *1"/>
    <x v="0"/>
    <n v="1833"/>
    <n v="0"/>
    <n v="1833"/>
    <n v="1322.76"/>
    <n v="0"/>
    <n v="0"/>
  </r>
  <r>
    <s v="TAG001507 Student Government - Judicial Branch"/>
    <x v="65"/>
    <s v="(Blank)"/>
    <s v="Student Government *1"/>
    <x v="2"/>
    <n v="51.32"/>
    <n v="0"/>
    <n v="51.32"/>
    <n v="119.19"/>
    <n v="0"/>
    <n v="0"/>
  </r>
  <r>
    <s v="TAG001507 Student Government - Judicial Branch"/>
    <x v="65"/>
    <s v="(Blank)"/>
    <s v="Student Government *1"/>
    <x v="3"/>
    <n v="0"/>
    <n v="4300"/>
    <n v="4300"/>
    <n v="2934.77"/>
    <n v="0"/>
    <n v="0"/>
  </r>
  <r>
    <s v="TAG001508 Student Government - Television Station"/>
    <x v="66"/>
    <s v="(Blank)"/>
    <s v="Student Government *1"/>
    <x v="0"/>
    <n v="30500"/>
    <n v="10693.49"/>
    <n v="41193.49"/>
    <n v="35004.699999999997"/>
    <n v="0"/>
    <n v="0"/>
  </r>
  <r>
    <s v="TAG001508 Student Government - Television Station"/>
    <x v="66"/>
    <s v="(Blank)"/>
    <s v="Student Government *1"/>
    <x v="2"/>
    <n v="1686.33"/>
    <n v="0"/>
    <n v="1686.33"/>
    <n v="1786.38"/>
    <n v="0"/>
    <n v="0"/>
  </r>
  <r>
    <s v="TAG001508 Student Government - Television Station"/>
    <x v="66"/>
    <s v="(Blank)"/>
    <s v="Student Government *1"/>
    <x v="3"/>
    <n v="29726"/>
    <n v="0"/>
    <n v="29726"/>
    <n v="28794"/>
    <n v="0"/>
    <n v="0"/>
  </r>
  <r>
    <s v="TAG001509 Student Government - Advisor Office"/>
    <x v="67"/>
    <s v="(Blank)"/>
    <s v="Student Government *1"/>
    <x v="0"/>
    <n v="30650"/>
    <n v="-10378.4"/>
    <n v="20271.599999999999"/>
    <n v="18552.91"/>
    <n v="0"/>
    <n v="0"/>
  </r>
  <r>
    <s v="TAG001509 Student Government - Advisor Office"/>
    <x v="67"/>
    <s v="(Blank)"/>
    <s v="Student Government *1"/>
    <x v="2"/>
    <n v="4464.75"/>
    <n v="0"/>
    <n v="4464.75"/>
    <n v="4193.03"/>
    <n v="0"/>
    <n v="0"/>
  </r>
  <r>
    <s v="TAG001509 Student Government - Advisor Office"/>
    <x v="67"/>
    <s v="(Blank)"/>
    <s v="Student Government *1"/>
    <x v="3"/>
    <n v="35040"/>
    <n v="-6000"/>
    <n v="29040"/>
    <n v="25355.01"/>
    <n v="0"/>
    <n v="0"/>
  </r>
  <r>
    <s v="TAG001509 Student Government - Advisor Office"/>
    <x v="67"/>
    <s v="(Blank)"/>
    <s v="Student Government *1"/>
    <x v="4"/>
    <n v="93765.28"/>
    <n v="12078.4"/>
    <n v="105843.68"/>
    <n v="105843.24"/>
    <n v="0"/>
    <n v="0"/>
  </r>
  <r>
    <s v="TAG001510 Student Government - Operations"/>
    <x v="68"/>
    <s v="(Blank)"/>
    <s v="Student Government *1"/>
    <x v="0"/>
    <n v="5250"/>
    <n v="1500"/>
    <n v="6750"/>
    <n v="6570.51"/>
    <n v="0"/>
    <n v="0"/>
  </r>
  <r>
    <s v="TAG001510 Student Government - Operations"/>
    <x v="68"/>
    <s v="(Blank)"/>
    <s v="Student Government *1"/>
    <x v="2"/>
    <n v="147"/>
    <n v="0"/>
    <n v="147"/>
    <n v="183.97"/>
    <n v="0"/>
    <n v="0"/>
  </r>
  <r>
    <s v="TAG001511 Student Government - Senate"/>
    <x v="69"/>
    <s v="(Blank)"/>
    <s v="Student Government *1"/>
    <x v="0"/>
    <n v="1000"/>
    <n v="8224"/>
    <n v="9224"/>
    <n v="7203.42"/>
    <n v="0"/>
    <n v="0"/>
  </r>
  <r>
    <s v="TAG001511 Student Government - Senate"/>
    <x v="69"/>
    <s v="(Blank)"/>
    <s v="Student Government *1"/>
    <x v="2"/>
    <n v="28"/>
    <n v="0"/>
    <n v="28"/>
    <n v="201.69"/>
    <n v="0"/>
    <n v="0"/>
  </r>
  <r>
    <s v="TAG001512 Student Leadership Conference"/>
    <x v="70"/>
    <s v="(Blank)"/>
    <s v="Student Government *1"/>
    <x v="0"/>
    <n v="25970"/>
    <n v="21400"/>
    <n v="47370"/>
    <n v="41665.51"/>
    <n v="0"/>
    <n v="0"/>
  </r>
  <r>
    <s v="TAG001512 Student Leadership Conference"/>
    <x v="70"/>
    <s v="(Blank)"/>
    <s v="Student Government *1"/>
    <x v="2"/>
    <n v="2298.52"/>
    <n v="0"/>
    <n v="2298.52"/>
    <n v="1465.34"/>
    <n v="0"/>
    <n v="0"/>
  </r>
  <r>
    <s v="TAG001512 Student Leadership Conference"/>
    <x v="70"/>
    <s v="(Blank)"/>
    <s v="Student Government *1"/>
    <x v="3"/>
    <n v="56120"/>
    <n v="-21400"/>
    <n v="34720"/>
    <n v="27346.5"/>
    <n v="0"/>
    <n v="0"/>
  </r>
  <r>
    <s v="TAG001512 Student Leadership Conference"/>
    <x v="70"/>
    <s v="(Blank)"/>
    <s v="Student Government *1"/>
    <x v="4"/>
    <n v="0"/>
    <n v="0"/>
    <n v="0"/>
    <n v="0"/>
    <n v="0"/>
    <n v="0"/>
  </r>
  <r>
    <s v="TAG001513 Traditions Projects-Diver. Way"/>
    <x v="71"/>
    <s v="(Blank)"/>
    <s v="Student Government *1"/>
    <x v="0"/>
    <n v="90000"/>
    <n v="12431"/>
    <n v="102431"/>
    <n v="91150.75"/>
    <n v="0"/>
    <n v="0"/>
  </r>
  <r>
    <s v="TAG001513 Traditions Projects-Diver. Way"/>
    <x v="71"/>
    <s v="(Blank)"/>
    <s v="Student Government *1"/>
    <x v="2"/>
    <n v="2701.44"/>
    <n v="0"/>
    <n v="2701.44"/>
    <n v="2675.45"/>
    <n v="0"/>
    <n v="0"/>
  </r>
  <r>
    <s v="TAG001513 Traditions Projects-Diver. Way"/>
    <x v="71"/>
    <s v="(Blank)"/>
    <s v="Student Government *1"/>
    <x v="3"/>
    <n v="6480"/>
    <n v="0"/>
    <n v="6480"/>
    <n v="4401.7"/>
    <n v="0"/>
    <n v="0"/>
  </r>
  <r>
    <s v="TAG001514 University Press Newspaper"/>
    <x v="72"/>
    <s v="(Blank)"/>
    <s v="Student Government *1"/>
    <x v="0"/>
    <n v="15452"/>
    <n v="4265"/>
    <n v="19717"/>
    <n v="16910.12"/>
    <n v="0"/>
    <n v="0"/>
  </r>
  <r>
    <s v="TAG001514 University Press Newspaper"/>
    <x v="72"/>
    <s v="(Blank)"/>
    <s v="Student Government *1"/>
    <x v="1"/>
    <n v="5000"/>
    <n v="0"/>
    <n v="5000"/>
    <n v="0"/>
    <n v="0"/>
    <n v="0"/>
  </r>
  <r>
    <s v="TAG001514 University Press Newspaper"/>
    <x v="72"/>
    <s v="(Blank)"/>
    <s v="Student Government *1"/>
    <x v="2"/>
    <n v="1494.42"/>
    <n v="0"/>
    <n v="1494.42"/>
    <n v="6214.39"/>
    <n v="0"/>
    <n v="0"/>
  </r>
  <r>
    <s v="TAG001514 University Press Newspaper"/>
    <x v="72"/>
    <s v="(Blank)"/>
    <s v="Student Government *1"/>
    <x v="3"/>
    <n v="37920"/>
    <n v="-4265"/>
    <n v="33655"/>
    <n v="26460.52"/>
    <n v="0"/>
    <n v="0"/>
  </r>
  <r>
    <s v="TAG001515 University Wide Stipends"/>
    <x v="73"/>
    <s v="(Blank)"/>
    <s v="Student Government *1"/>
    <x v="0"/>
    <n v="6500"/>
    <n v="0"/>
    <n v="6500"/>
    <n v="4764.45"/>
    <n v="0"/>
    <n v="0"/>
  </r>
  <r>
    <s v="TAG001515 University Wide Stipends"/>
    <x v="73"/>
    <s v="(Blank)"/>
    <s v="Student Government *1"/>
    <x v="2"/>
    <n v="2034.51"/>
    <n v="0"/>
    <n v="2034.51"/>
    <n v="1695.83"/>
    <n v="0"/>
    <n v="0"/>
  </r>
  <r>
    <s v="TAG001515 University Wide Stipends"/>
    <x v="73"/>
    <s v="(Blank)"/>
    <s v="Student Government *1"/>
    <x v="3"/>
    <n v="66161"/>
    <n v="13120"/>
    <n v="79281"/>
    <n v="55800.55"/>
    <n v="0"/>
    <n v="0"/>
  </r>
  <r>
    <s v="TAG001516 Military and Veterans Student Success Center"/>
    <x v="74"/>
    <s v="(Blank)"/>
    <s v="Student Government *1"/>
    <x v="0"/>
    <n v="0"/>
    <n v="0"/>
    <n v="0"/>
    <n v="319.5"/>
    <n v="0"/>
    <n v="0"/>
  </r>
  <r>
    <s v="TAG001516 Military and Veterans Student Success Center"/>
    <x v="74"/>
    <s v="(Blank)"/>
    <s v="Student Government *1"/>
    <x v="2"/>
    <n v="0"/>
    <n v="0"/>
    <n v="0"/>
    <n v="9.0399999999999991"/>
    <n v="0"/>
    <n v="0"/>
  </r>
  <r>
    <s v="TAG001516 Military and Veterans Student Success Center"/>
    <x v="74"/>
    <s v="(Blank)"/>
    <s v="Student Government *1"/>
    <x v="3"/>
    <n v="0"/>
    <n v="0"/>
    <n v="0"/>
    <n v="0"/>
    <n v="0"/>
    <n v="0"/>
  </r>
  <r>
    <s v="TAG001517 Student Government - Vice President's Executive Project"/>
    <x v="75"/>
    <s v="(Blank)"/>
    <s v="Student Government *1"/>
    <x v="0"/>
    <n v="5000"/>
    <n v="0"/>
    <n v="5000"/>
    <n v="3874.96"/>
    <n v="0"/>
    <n v="0"/>
  </r>
  <r>
    <s v="TAG001517 Student Government - Vice President's Executive Project"/>
    <x v="75"/>
    <s v="(Blank)"/>
    <s v="Student Government *1"/>
    <x v="2"/>
    <n v="140"/>
    <n v="0"/>
    <n v="140"/>
    <n v="108.51"/>
    <n v="0"/>
    <n v="0"/>
  </r>
  <r>
    <s v="TAG001518 Weeks of Welcome"/>
    <x v="76"/>
    <s v="(Blank)"/>
    <s v="Student Government *1"/>
    <x v="0"/>
    <n v="23000"/>
    <n v="0"/>
    <n v="23000"/>
    <n v="16882.849999999999"/>
    <n v="0"/>
    <n v="0"/>
  </r>
  <r>
    <s v="TAG001518 Weeks of Welcome"/>
    <x v="76"/>
    <s v="(Blank)"/>
    <s v="Student Government *1"/>
    <x v="2"/>
    <n v="644"/>
    <n v="0"/>
    <n v="644"/>
    <n v="472.72"/>
    <n v="0"/>
    <n v="0"/>
  </r>
  <r>
    <s v="TAG003502 Student Government - Student Involvement"/>
    <x v="77"/>
    <s v="(Blank)"/>
    <s v="Student Government *1"/>
    <x v="0"/>
    <n v="16000"/>
    <n v="0"/>
    <n v="16000"/>
    <n v="15957.49"/>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80" firstHeaderRow="1" firstDataRow="2" firstDataCol="1"/>
  <pivotFields count="15">
    <pivotField showAll="0"/>
    <pivotField axis="axisRow"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m="1" x="75"/>
        <item t="default"/>
      </items>
    </pivotField>
    <pivotField showAll="0"/>
    <pivotField showAll="0"/>
    <pivotField axis="axisCol" showAll="0">
      <items count="6">
        <item x="2"/>
        <item x="0"/>
        <item x="3"/>
        <item x="4"/>
        <item x="1"/>
        <item t="default"/>
      </items>
    </pivotField>
    <pivotField showAll="0"/>
    <pivotField showAll="0"/>
    <pivotField showAll="0"/>
    <pivotField showAll="0"/>
    <pivotField dataField="1" showAll="0"/>
    <pivotField showAll="0"/>
    <pivotField showAll="0"/>
    <pivotField numFmtId="170" showAll="0" defaultSubtotal="0"/>
    <pivotField numFmtId="170" showAll="0" defaultSubtotal="0"/>
    <pivotField numFmtId="169" showAll="0" defaultSubtotal="0"/>
  </pivotFields>
  <rowFields count="1">
    <field x="1"/>
  </rowFields>
  <rowItems count="7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t="grand">
      <x/>
    </i>
  </rowItems>
  <colFields count="1">
    <field x="4"/>
  </colFields>
  <colItems count="6">
    <i>
      <x/>
    </i>
    <i>
      <x v="1"/>
    </i>
    <i>
      <x v="2"/>
    </i>
    <i>
      <x v="3"/>
    </i>
    <i>
      <x v="4"/>
    </i>
    <i t="grand">
      <x/>
    </i>
  </colItems>
  <dataFields count="1">
    <dataField name="Sum of Actual Expenses/Transfer Out" fld="9" baseField="1"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3"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3:M83" firstHeaderRow="1" firstDataRow="3" firstDataCol="1"/>
  <pivotFields count="15">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Col" compact="0" outline="0" showAll="0" defaultSubtotal="0">
      <items count="5">
        <item x="1"/>
        <item x="0"/>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70" outline="0" showAll="0" defaultSubtotal="0">
      <items count="181">
        <item x="64"/>
        <item x="27"/>
        <item x="76"/>
        <item x="16"/>
        <item x="59"/>
        <item x="82"/>
        <item x="18"/>
        <item x="160"/>
        <item x="33"/>
        <item x="39"/>
        <item x="151"/>
        <item x="20"/>
        <item x="41"/>
        <item x="71"/>
        <item x="45"/>
        <item x="48"/>
        <item x="171"/>
        <item x="135"/>
        <item x="84"/>
        <item x="22"/>
        <item x="162"/>
        <item x="129"/>
        <item x="67"/>
        <item x="54"/>
        <item x="52"/>
        <item x="25"/>
        <item x="173"/>
        <item x="61"/>
        <item x="50"/>
        <item x="99"/>
        <item x="86"/>
        <item x="179"/>
        <item x="63"/>
        <item x="88"/>
        <item x="148"/>
        <item x="78"/>
        <item x="118"/>
        <item x="115"/>
        <item x="142"/>
        <item x="94"/>
        <item x="26"/>
        <item x="56"/>
        <item x="96"/>
        <item x="43"/>
        <item x="166"/>
        <item x="137"/>
        <item x="126"/>
        <item x="164"/>
        <item x="139"/>
        <item x="150"/>
        <item x="153"/>
        <item x="12"/>
        <item x="65"/>
        <item x="103"/>
        <item x="108"/>
        <item x="75"/>
        <item x="168"/>
        <item x="44"/>
        <item x="35"/>
        <item x="15"/>
        <item x="156"/>
        <item x="68"/>
        <item x="73"/>
        <item x="9"/>
        <item x="58"/>
        <item x="91"/>
        <item x="81"/>
        <item x="21"/>
        <item x="17"/>
        <item x="89"/>
        <item x="131"/>
        <item x="80"/>
        <item x="1"/>
        <item x="152"/>
        <item x="159"/>
        <item x="147"/>
        <item x="46"/>
        <item x="174"/>
        <item x="32"/>
        <item x="144"/>
        <item x="120"/>
        <item x="38"/>
        <item x="111"/>
        <item x="123"/>
        <item x="5"/>
        <item x="143"/>
        <item x="180"/>
        <item x="23"/>
        <item x="19"/>
        <item x="40"/>
        <item x="95"/>
        <item x="70"/>
        <item x="29"/>
        <item x="47"/>
        <item x="170"/>
        <item x="134"/>
        <item x="13"/>
        <item x="132"/>
        <item x="83"/>
        <item x="116"/>
        <item x="161"/>
        <item x="125"/>
        <item x="128"/>
        <item x="105"/>
        <item x="11"/>
        <item x="0"/>
        <item x="53"/>
        <item x="109"/>
        <item x="178"/>
        <item x="112"/>
        <item x="51"/>
        <item x="24"/>
        <item x="36"/>
        <item x="172"/>
        <item x="60"/>
        <item x="57"/>
        <item x="145"/>
        <item x="49"/>
        <item x="175"/>
        <item x="98"/>
        <item x="107"/>
        <item x="165"/>
        <item x="130"/>
        <item x="85"/>
        <item x="149"/>
        <item x="62"/>
        <item x="87"/>
        <item x="138"/>
        <item x="114"/>
        <item x="55"/>
        <item x="155"/>
        <item x="77"/>
        <item x="10"/>
        <item x="72"/>
        <item x="157"/>
        <item x="117"/>
        <item x="154"/>
        <item x="121"/>
        <item x="167"/>
        <item x="140"/>
        <item x="141"/>
        <item x="92"/>
        <item x="158"/>
        <item x="97"/>
        <item x="93"/>
        <item x="124"/>
        <item x="31"/>
        <item x="127"/>
        <item x="110"/>
        <item x="42"/>
        <item x="14"/>
        <item x="6"/>
        <item x="2"/>
        <item x="136"/>
        <item x="163"/>
        <item x="3"/>
        <item x="106"/>
        <item x="102"/>
        <item x="34"/>
        <item x="66"/>
        <item x="74"/>
        <item x="169"/>
        <item x="8"/>
        <item x="90"/>
        <item x="101"/>
        <item x="69"/>
        <item x="30"/>
        <item x="28"/>
        <item x="4"/>
        <item x="133"/>
        <item x="176"/>
        <item x="119"/>
        <item x="79"/>
        <item x="122"/>
        <item x="146"/>
        <item x="100"/>
        <item x="113"/>
        <item x="7"/>
        <item x="104"/>
        <item x="37"/>
        <item x="177"/>
      </items>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dataField="1"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1"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70" outline="0" showAll="0" defaultSubtotal="0">
      <extLst>
        <ext xmlns:x14="http://schemas.microsoft.com/office/spreadsheetml/2009/9/main" uri="{2946ED86-A175-432a-8AC1-64E0C546D7DE}">
          <x14:pivotField fillDownLabels="1"/>
        </ext>
      </extLst>
    </pivotField>
    <pivotField compact="0" numFmtId="169" outline="0" showAll="0" defaultSubtotal="0">
      <extLst>
        <ext xmlns:x14="http://schemas.microsoft.com/office/spreadsheetml/2009/9/main" uri="{2946ED86-A175-432a-8AC1-64E0C546D7DE}">
          <x14:pivotField fillDownLabels="1"/>
        </ext>
      </extLst>
    </pivotField>
  </pivotFields>
  <rowFields count="1">
    <field x="1"/>
  </rowFields>
  <rowItems count="7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t="grand">
      <x/>
    </i>
  </rowItems>
  <colFields count="2">
    <field x="4"/>
    <field x="-2"/>
  </colFields>
  <colItems count="12">
    <i>
      <x/>
      <x/>
    </i>
    <i r="1" i="1">
      <x v="1"/>
    </i>
    <i>
      <x v="1"/>
      <x/>
    </i>
    <i r="1" i="1">
      <x v="1"/>
    </i>
    <i>
      <x v="2"/>
      <x/>
    </i>
    <i r="1" i="1">
      <x v="1"/>
    </i>
    <i>
      <x v="3"/>
      <x/>
    </i>
    <i r="1" i="1">
      <x v="1"/>
    </i>
    <i>
      <x v="4"/>
      <x/>
    </i>
    <i r="1" i="1">
      <x v="1"/>
    </i>
    <i t="grand">
      <x/>
    </i>
    <i t="grand" i="1">
      <x/>
    </i>
  </colItems>
  <dataFields count="2">
    <dataField name="Sum of Actual Expenses/Transfer Out" fld="9" baseField="1" baseItem="0" numFmtId="44"/>
    <dataField name="Sum of Original Budget Expenses/Transfer Out" fld="6" baseField="1" baseItem="0" numFmtId="44"/>
  </dataFields>
  <formats count="15">
    <format dxfId="30">
      <pivotArea type="origin" dataOnly="0" labelOnly="1" outline="0" fieldPosition="0"/>
    </format>
    <format dxfId="29">
      <pivotArea field="4" type="button" dataOnly="0" labelOnly="1" outline="0" axis="axisCol" fieldPosition="0"/>
    </format>
    <format dxfId="28">
      <pivotArea field="-2" type="button" dataOnly="0" labelOnly="1" outline="0" axis="axisCol" fieldPosition="1"/>
    </format>
    <format dxfId="27">
      <pivotArea type="topRight" dataOnly="0" labelOnly="1" outline="0" fieldPosition="0"/>
    </format>
    <format dxfId="26">
      <pivotArea field="1" type="button" dataOnly="0" labelOnly="1" outline="0" axis="axisRow" fieldPosition="0"/>
    </format>
    <format dxfId="25">
      <pivotArea dataOnly="0" labelOnly="1" outline="0" fieldPosition="0">
        <references count="1">
          <reference field="4" count="0"/>
        </references>
      </pivotArea>
    </format>
    <format dxfId="24">
      <pivotArea field="4" dataOnly="0" labelOnly="1" grandCol="1" outline="0" axis="axisCol" fieldPosition="0">
        <references count="1">
          <reference field="4294967294" count="1" selected="0">
            <x v="0"/>
          </reference>
        </references>
      </pivotArea>
    </format>
    <format dxfId="23">
      <pivotArea field="4" dataOnly="0" labelOnly="1" grandCol="1" outline="0" axis="axisCol" fieldPosition="0">
        <references count="1">
          <reference field="4294967294" count="1" selected="0">
            <x v="1"/>
          </reference>
        </references>
      </pivotArea>
    </format>
    <format dxfId="22">
      <pivotArea field="4" dataOnly="0" labelOnly="1" grandCol="1" outline="0" axis="axisCol" fieldPosition="0">
        <references count="1">
          <reference field="4294967294" count="1" selected="0">
            <x v="0"/>
          </reference>
        </references>
      </pivotArea>
    </format>
    <format dxfId="21">
      <pivotArea field="4" dataOnly="0" labelOnly="1" grandCol="1" outline="0" axis="axisCol" fieldPosition="0">
        <references count="1">
          <reference field="4294967294" count="1" selected="0">
            <x v="1"/>
          </reference>
        </references>
      </pivotArea>
    </format>
    <format dxfId="20">
      <pivotArea dataOnly="0" labelOnly="1" outline="0" fieldPosition="0">
        <references count="2">
          <reference field="4294967294" count="2">
            <x v="0"/>
            <x v="1"/>
          </reference>
          <reference field="4" count="1" selected="0">
            <x v="0"/>
          </reference>
        </references>
      </pivotArea>
    </format>
    <format dxfId="19">
      <pivotArea dataOnly="0" labelOnly="1" outline="0" fieldPosition="0">
        <references count="2">
          <reference field="4294967294" count="2">
            <x v="0"/>
            <x v="1"/>
          </reference>
          <reference field="4" count="1" selected="0">
            <x v="1"/>
          </reference>
        </references>
      </pivotArea>
    </format>
    <format dxfId="18">
      <pivotArea dataOnly="0" labelOnly="1" outline="0" fieldPosition="0">
        <references count="2">
          <reference field="4294967294" count="2">
            <x v="0"/>
            <x v="1"/>
          </reference>
          <reference field="4" count="1" selected="0">
            <x v="2"/>
          </reference>
        </references>
      </pivotArea>
    </format>
    <format dxfId="17">
      <pivotArea dataOnly="0" labelOnly="1" outline="0" fieldPosition="0">
        <references count="2">
          <reference field="4294967294" count="2">
            <x v="0"/>
            <x v="1"/>
          </reference>
          <reference field="4" count="1" selected="0">
            <x v="3"/>
          </reference>
        </references>
      </pivotArea>
    </format>
    <format dxfId="16">
      <pivotArea dataOnly="0" labelOnly="1" outline="0" fieldPosition="0">
        <references count="2">
          <reference field="4294967294" count="2">
            <x v="0"/>
            <x v="1"/>
          </reference>
          <reference field="4"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pivotTables/pivotTable3.xml><?xml version="1.0" encoding="utf-8"?>
<pivotTableDefinition xmlns="http://schemas.openxmlformats.org/spreadsheetml/2006/main" name="PivotTable2" cacheId="1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M84" firstHeaderRow="1" firstDataRow="3" firstDataCol="1"/>
  <pivotFields count="11">
    <pivotField showAll="0"/>
    <pivotField axis="axisRow" showAll="0">
      <items count="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t="default"/>
      </items>
    </pivotField>
    <pivotField showAll="0"/>
    <pivotField showAll="0"/>
    <pivotField axis="axisCol" showAll="0">
      <items count="6">
        <item x="0"/>
        <item x="1"/>
        <item x="2"/>
        <item x="3"/>
        <item x="4"/>
        <item t="default"/>
      </items>
    </pivotField>
    <pivotField dataField="1" numFmtId="170" showAll="0"/>
    <pivotField numFmtId="170" showAll="0"/>
    <pivotField numFmtId="170" showAll="0"/>
    <pivotField dataField="1" numFmtId="170" showAll="0"/>
    <pivotField numFmtId="170" showAll="0"/>
    <pivotField numFmtId="171" showAll="0"/>
  </pivotFields>
  <rowFields count="1">
    <field x="1"/>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2">
    <field x="4"/>
    <field x="-2"/>
  </colFields>
  <colItems count="12">
    <i>
      <x/>
      <x/>
    </i>
    <i r="1" i="1">
      <x v="1"/>
    </i>
    <i>
      <x v="1"/>
      <x/>
    </i>
    <i r="1" i="1">
      <x v="1"/>
    </i>
    <i>
      <x v="2"/>
      <x/>
    </i>
    <i r="1" i="1">
      <x v="1"/>
    </i>
    <i>
      <x v="3"/>
      <x/>
    </i>
    <i r="1" i="1">
      <x v="1"/>
    </i>
    <i>
      <x v="4"/>
      <x/>
    </i>
    <i r="1" i="1">
      <x v="1"/>
    </i>
    <i t="grand">
      <x/>
    </i>
    <i t="grand" i="1">
      <x/>
    </i>
  </colItems>
  <dataFields count="2">
    <dataField name="Sum of Original Budget Expenses/Transfer Out" fld="5" baseField="0" baseItem="0"/>
    <dataField name="Sum of Actual Expenses/Transfer Out" fld="8" baseField="0" baseItem="0"/>
  </dataFields>
  <formats count="15">
    <format dxfId="15">
      <pivotArea type="origin" dataOnly="0" labelOnly="1" outline="0" fieldPosition="0"/>
    </format>
    <format dxfId="14">
      <pivotArea field="4" type="button" dataOnly="0" labelOnly="1" outline="0" axis="axisCol" fieldPosition="0"/>
    </format>
    <format dxfId="13">
      <pivotArea field="-2" type="button" dataOnly="0" labelOnly="1" outline="0" axis="axisCol" fieldPosition="1"/>
    </format>
    <format dxfId="12">
      <pivotArea type="topRight" dataOnly="0" labelOnly="1" outline="0" fieldPosition="0"/>
    </format>
    <format dxfId="11">
      <pivotArea field="1" type="button" dataOnly="0" labelOnly="1" outline="0" axis="axisRow" fieldPosition="0"/>
    </format>
    <format dxfId="10">
      <pivotArea dataOnly="0" labelOnly="1" fieldPosition="0">
        <references count="1">
          <reference field="4" count="0"/>
        </references>
      </pivotArea>
    </format>
    <format dxfId="9">
      <pivotArea field="4" dataOnly="0" labelOnly="1" grandCol="1" outline="0" axis="axisCol" fieldPosition="0">
        <references count="1">
          <reference field="4294967294" count="1" selected="0">
            <x v="0"/>
          </reference>
        </references>
      </pivotArea>
    </format>
    <format dxfId="8">
      <pivotArea field="4" dataOnly="0" labelOnly="1" grandCol="1" outline="0" axis="axisCol" fieldPosition="0">
        <references count="1">
          <reference field="4294967294" count="1" selected="0">
            <x v="1"/>
          </reference>
        </references>
      </pivotArea>
    </format>
    <format dxfId="7">
      <pivotArea field="4" dataOnly="0" labelOnly="1" grandCol="1" outline="0" axis="axisCol" fieldPosition="0">
        <references count="1">
          <reference field="4294967294" count="1" selected="0">
            <x v="0"/>
          </reference>
        </references>
      </pivotArea>
    </format>
    <format dxfId="6">
      <pivotArea field="4" dataOnly="0" labelOnly="1" grandCol="1" outline="0" axis="axisCol" fieldPosition="0">
        <references count="1">
          <reference field="4294967294" count="1" selected="0">
            <x v="1"/>
          </reference>
        </references>
      </pivotArea>
    </format>
    <format dxfId="5">
      <pivotArea dataOnly="0" labelOnly="1" outline="0" fieldPosition="0">
        <references count="2">
          <reference field="4294967294" count="2">
            <x v="0"/>
            <x v="1"/>
          </reference>
          <reference field="4" count="1" selected="0">
            <x v="0"/>
          </reference>
        </references>
      </pivotArea>
    </format>
    <format dxfId="4">
      <pivotArea dataOnly="0" labelOnly="1" outline="0" fieldPosition="0">
        <references count="2">
          <reference field="4294967294" count="2">
            <x v="0"/>
            <x v="1"/>
          </reference>
          <reference field="4" count="1" selected="0">
            <x v="1"/>
          </reference>
        </references>
      </pivotArea>
    </format>
    <format dxfId="3">
      <pivotArea dataOnly="0" labelOnly="1" outline="0" fieldPosition="0">
        <references count="2">
          <reference field="4294967294" count="2">
            <x v="0"/>
            <x v="1"/>
          </reference>
          <reference field="4" count="1" selected="0">
            <x v="2"/>
          </reference>
        </references>
      </pivotArea>
    </format>
    <format dxfId="2">
      <pivotArea dataOnly="0" labelOnly="1" outline="0" fieldPosition="0">
        <references count="2">
          <reference field="4294967294" count="2">
            <x v="0"/>
            <x v="1"/>
          </reference>
          <reference field="4" count="1" selected="0">
            <x v="3"/>
          </reference>
        </references>
      </pivotArea>
    </format>
    <format dxfId="1">
      <pivotArea dataOnly="0" labelOnly="1" outline="0" fieldPosition="0">
        <references count="2">
          <reference field="4294967294" count="2">
            <x v="0"/>
            <x v="1"/>
          </reference>
          <reference field="4"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tabSelected="1" workbookViewId="0">
      <selection activeCell="B20" sqref="B20:D20"/>
    </sheetView>
  </sheetViews>
  <sheetFormatPr defaultColWidth="8.88671875" defaultRowHeight="14.4"/>
  <cols>
    <col min="1" max="1" width="34.44140625" style="215" customWidth="1"/>
    <col min="2" max="2" width="24.5546875" style="215" customWidth="1"/>
    <col min="3" max="3" width="25.88671875" style="215" customWidth="1"/>
    <col min="4" max="4" width="24.5546875" style="215" customWidth="1"/>
    <col min="5" max="5" width="2.88671875" style="209" customWidth="1"/>
    <col min="6" max="6" width="22" style="209" bestFit="1" customWidth="1"/>
    <col min="7" max="7" width="13.88671875" style="209" bestFit="1" customWidth="1"/>
    <col min="8" max="8" width="4.44140625" style="209" customWidth="1"/>
    <col min="9" max="16384" width="8.88671875" style="209"/>
  </cols>
  <sheetData>
    <row r="1" spans="1:7" ht="18">
      <c r="A1" s="320" t="s">
        <v>0</v>
      </c>
      <c r="B1" s="320"/>
      <c r="C1" s="320"/>
      <c r="D1" s="320"/>
      <c r="E1" s="320"/>
      <c r="F1" s="320"/>
      <c r="G1" s="320"/>
    </row>
    <row r="2" spans="1:7" ht="18">
      <c r="A2" s="320" t="s">
        <v>1206</v>
      </c>
      <c r="B2" s="320"/>
      <c r="C2" s="320"/>
      <c r="D2" s="320"/>
      <c r="E2" s="320"/>
      <c r="F2" s="320"/>
      <c r="G2" s="320"/>
    </row>
    <row r="3" spans="1:7" ht="18">
      <c r="A3" s="320" t="s">
        <v>1199</v>
      </c>
      <c r="B3" s="320"/>
      <c r="C3" s="320"/>
      <c r="D3" s="320"/>
      <c r="E3" s="320"/>
      <c r="F3" s="320"/>
      <c r="G3" s="320"/>
    </row>
    <row r="4" spans="1:7" ht="18">
      <c r="A4" s="233"/>
      <c r="B4" s="233"/>
      <c r="C4" s="233"/>
      <c r="D4" s="233"/>
      <c r="E4" s="208"/>
      <c r="F4" s="208"/>
      <c r="G4" s="208"/>
    </row>
    <row r="5" spans="1:7" ht="18">
      <c r="A5" s="233"/>
      <c r="B5" s="233"/>
      <c r="C5" s="233"/>
      <c r="D5" s="233"/>
      <c r="E5" s="208"/>
      <c r="F5" s="208"/>
      <c r="G5" s="208"/>
    </row>
    <row r="6" spans="1:7">
      <c r="A6" s="213" t="s">
        <v>848</v>
      </c>
      <c r="B6" s="325"/>
      <c r="C6" s="325"/>
      <c r="D6" s="325"/>
    </row>
    <row r="7" spans="1:7">
      <c r="A7" s="213" t="s">
        <v>836</v>
      </c>
      <c r="B7" s="326" t="e">
        <f>VLOOKUP(B6,'2020 Budget'!A:C,2,FALSE)</f>
        <v>#N/A</v>
      </c>
      <c r="C7" s="326"/>
      <c r="D7" s="326"/>
    </row>
    <row r="8" spans="1:7">
      <c r="A8" s="213" t="s">
        <v>837</v>
      </c>
      <c r="B8" s="326" t="s">
        <v>857</v>
      </c>
      <c r="C8" s="326"/>
      <c r="D8" s="326"/>
    </row>
    <row r="9" spans="1:7">
      <c r="A9" s="214" t="s">
        <v>874</v>
      </c>
    </row>
    <row r="10" spans="1:7">
      <c r="A10" s="214"/>
    </row>
    <row r="11" spans="1:7">
      <c r="A11" s="213" t="s">
        <v>1202</v>
      </c>
      <c r="B11" s="216"/>
      <c r="C11" s="313" t="e">
        <f>VLOOKUP(B6,'2020 Budget'!A:K,11,FALSE)</f>
        <v>#N/A</v>
      </c>
      <c r="D11" s="213"/>
    </row>
    <row r="12" spans="1:7">
      <c r="A12" s="213"/>
      <c r="B12" s="216"/>
      <c r="C12" s="213"/>
      <c r="D12" s="213"/>
    </row>
    <row r="13" spans="1:7">
      <c r="A13" s="217" t="s">
        <v>51</v>
      </c>
      <c r="B13" s="213"/>
      <c r="C13" s="213"/>
      <c r="D13" s="213"/>
    </row>
    <row r="14" spans="1:7">
      <c r="A14" s="213" t="s">
        <v>873</v>
      </c>
      <c r="B14" s="325"/>
      <c r="C14" s="325"/>
      <c r="D14" s="325"/>
    </row>
    <row r="15" spans="1:7" ht="5.0999999999999996" customHeight="1">
      <c r="A15" s="213"/>
      <c r="B15" s="316"/>
      <c r="C15" s="316"/>
      <c r="D15" s="316"/>
    </row>
    <row r="16" spans="1:7" ht="14.4" customHeight="1">
      <c r="A16" s="217" t="s">
        <v>49</v>
      </c>
      <c r="B16" s="327"/>
      <c r="C16" s="327"/>
      <c r="D16" s="327"/>
    </row>
    <row r="17" spans="1:7" ht="5.0999999999999996" customHeight="1">
      <c r="A17" s="217"/>
      <c r="B17" s="317"/>
      <c r="C17" s="317"/>
      <c r="D17" s="317"/>
    </row>
    <row r="18" spans="1:7" ht="14.4" customHeight="1">
      <c r="A18" s="217" t="s">
        <v>60</v>
      </c>
      <c r="B18" s="321"/>
      <c r="C18" s="322"/>
      <c r="D18" s="322"/>
    </row>
    <row r="19" spans="1:7" ht="5.0999999999999996" customHeight="1">
      <c r="A19" s="217"/>
      <c r="B19" s="319"/>
      <c r="C19" s="318"/>
      <c r="D19" s="318"/>
    </row>
    <row r="20" spans="1:7" ht="14.4" customHeight="1">
      <c r="A20" s="213" t="s">
        <v>50</v>
      </c>
      <c r="B20" s="323"/>
      <c r="C20" s="324"/>
      <c r="D20" s="324"/>
    </row>
    <row r="21" spans="1:7">
      <c r="A21" s="213"/>
      <c r="B21" s="213"/>
      <c r="C21" s="213"/>
      <c r="D21" s="213"/>
    </row>
    <row r="22" spans="1:7">
      <c r="A22" s="212"/>
      <c r="B22" s="212"/>
      <c r="C22" s="212"/>
      <c r="D22" s="212"/>
    </row>
    <row r="23" spans="1:7" s="210" customFormat="1" ht="43.2">
      <c r="A23" s="180" t="s">
        <v>2</v>
      </c>
      <c r="B23" s="180" t="s">
        <v>1006</v>
      </c>
      <c r="C23" s="180" t="s">
        <v>1155</v>
      </c>
      <c r="D23" s="180" t="s">
        <v>1156</v>
      </c>
      <c r="F23" s="180" t="s">
        <v>2</v>
      </c>
      <c r="G23" s="180" t="s">
        <v>1207</v>
      </c>
    </row>
    <row r="24" spans="1:7" s="210" customFormat="1">
      <c r="A24" s="311" t="s">
        <v>95</v>
      </c>
      <c r="B24" s="218" t="e">
        <f>VLOOKUP(B6,'2020 Budget'!A:J,4,FALSE)</f>
        <v>#N/A</v>
      </c>
      <c r="C24" s="218">
        <f>'FAU_F0167 - Salary &amp; Benefits'!L53</f>
        <v>0</v>
      </c>
      <c r="D24" s="227" t="e">
        <f>IF(B24=0,0,(($C24-B24)/B24))</f>
        <v>#N/A</v>
      </c>
      <c r="F24" s="225" t="s">
        <v>95</v>
      </c>
      <c r="G24" s="220" t="e">
        <f t="shared" ref="G24:G29" si="0">AVERAGE(B24,B33,B42)</f>
        <v>#N/A</v>
      </c>
    </row>
    <row r="25" spans="1:7" s="210" customFormat="1">
      <c r="A25" s="312" t="s">
        <v>99</v>
      </c>
      <c r="B25" s="218" t="e">
        <f>VLOOKUP(B6,'2020 Budget'!A:J,5,FALSE)</f>
        <v>#N/A</v>
      </c>
      <c r="C25" s="218">
        <f>'FAU_F0167 - OPS '!I32</f>
        <v>0</v>
      </c>
      <c r="D25" s="227" t="e">
        <f t="shared" ref="D25:D30" si="1">IF(B25=0,0,(($C25-B25)/B25))</f>
        <v>#N/A</v>
      </c>
      <c r="F25" s="228" t="s">
        <v>99</v>
      </c>
      <c r="G25" s="220" t="e">
        <f t="shared" si="0"/>
        <v>#N/A</v>
      </c>
    </row>
    <row r="26" spans="1:7" s="210" customFormat="1">
      <c r="A26" s="312" t="s">
        <v>147</v>
      </c>
      <c r="B26" s="218" t="e">
        <f>VLOOKUP(B6,'2020 Budget'!A:I,6,FALSE)</f>
        <v>#N/A</v>
      </c>
      <c r="C26" s="218">
        <f>'FAU_F0167 - OPS GA'!F29</f>
        <v>0</v>
      </c>
      <c r="D26" s="227" t="e">
        <f>IF(B26=0,0,(($C26-B26)/B26))</f>
        <v>#N/A</v>
      </c>
      <c r="F26" s="228" t="s">
        <v>147</v>
      </c>
      <c r="G26" s="220" t="e">
        <f t="shared" si="0"/>
        <v>#N/A</v>
      </c>
    </row>
    <row r="27" spans="1:7" s="210" customFormat="1">
      <c r="A27" s="312" t="s">
        <v>103</v>
      </c>
      <c r="B27" s="222" t="e">
        <f>VLOOKUP(B6,'2020 Budget'!A:J,7,FALSE)</f>
        <v>#N/A</v>
      </c>
      <c r="C27" s="222">
        <f>'FAU_F0167 - Expenses'!B17</f>
        <v>0</v>
      </c>
      <c r="D27" s="227" t="e">
        <f t="shared" si="1"/>
        <v>#N/A</v>
      </c>
      <c r="F27" s="228" t="s">
        <v>103</v>
      </c>
      <c r="G27" s="220" t="e">
        <f t="shared" si="0"/>
        <v>#N/A</v>
      </c>
    </row>
    <row r="28" spans="1:7" s="210" customFormat="1">
      <c r="A28" s="312" t="s">
        <v>107</v>
      </c>
      <c r="B28" s="218" t="e">
        <f>VLOOKUP(B6,'2020 Budget'!A:J,9,FALSE)</f>
        <v>#N/A</v>
      </c>
      <c r="C28" s="218">
        <f>'FAU_F0167 - Expenses'!B26</f>
        <v>0</v>
      </c>
      <c r="D28" s="227" t="e">
        <f t="shared" si="1"/>
        <v>#N/A</v>
      </c>
      <c r="F28" s="228" t="s">
        <v>107</v>
      </c>
      <c r="G28" s="220" t="e">
        <f t="shared" si="0"/>
        <v>#N/A</v>
      </c>
    </row>
    <row r="29" spans="1:7" s="210" customFormat="1">
      <c r="A29" s="312" t="s">
        <v>844</v>
      </c>
      <c r="B29" s="218" t="e">
        <f>VLOOKUP(B6,'2020 Budget'!A:J,8,FALSE)</f>
        <v>#N/A</v>
      </c>
      <c r="C29" s="218">
        <f>(SUM(C24:C28)*0.028)</f>
        <v>0</v>
      </c>
      <c r="D29" s="227" t="e">
        <f t="shared" si="1"/>
        <v>#N/A</v>
      </c>
      <c r="F29" s="228" t="s">
        <v>844</v>
      </c>
      <c r="G29" s="220" t="e">
        <f t="shared" si="0"/>
        <v>#N/A</v>
      </c>
    </row>
    <row r="30" spans="1:7" s="210" customFormat="1">
      <c r="A30" s="217" t="s">
        <v>48</v>
      </c>
      <c r="B30" s="223" t="e">
        <f>SUM(B24:B29)</f>
        <v>#N/A</v>
      </c>
      <c r="C30" s="223">
        <f>SUM(C24:C29)</f>
        <v>0</v>
      </c>
      <c r="D30" s="219" t="e">
        <f t="shared" si="1"/>
        <v>#N/A</v>
      </c>
      <c r="F30" s="221" t="s">
        <v>48</v>
      </c>
      <c r="G30" s="224" t="e">
        <f>SUM(G24:G29)</f>
        <v>#N/A</v>
      </c>
    </row>
    <row r="32" spans="1:7" s="210" customFormat="1" ht="28.8">
      <c r="A32" s="181" t="s">
        <v>2</v>
      </c>
      <c r="B32" s="181" t="s">
        <v>1161</v>
      </c>
    </row>
    <row r="33" spans="1:10" s="211" customFormat="1">
      <c r="A33" s="225" t="s">
        <v>95</v>
      </c>
      <c r="B33" s="226" t="e">
        <f>VLOOKUP(B6,'2019 Budget'!A:J,4,FALSE)</f>
        <v>#N/A</v>
      </c>
    </row>
    <row r="34" spans="1:10" s="211" customFormat="1">
      <c r="A34" s="228" t="s">
        <v>99</v>
      </c>
      <c r="B34" s="226" t="e">
        <f>VLOOKUP(B6,'2019 Budget'!A:J,5,FALSE)</f>
        <v>#N/A</v>
      </c>
    </row>
    <row r="35" spans="1:10" s="211" customFormat="1">
      <c r="A35" s="228" t="s">
        <v>147</v>
      </c>
      <c r="B35" s="226" t="e">
        <f>VLOOKUP(B6,'2019 Budget'!A:J,6,FALSE)</f>
        <v>#N/A</v>
      </c>
    </row>
    <row r="36" spans="1:10" s="211" customFormat="1">
      <c r="A36" s="228" t="s">
        <v>103</v>
      </c>
      <c r="B36" s="229" t="e">
        <f>VLOOKUP(B6,'2019 Budget'!A:J,7,FALSE)</f>
        <v>#N/A</v>
      </c>
    </row>
    <row r="37" spans="1:10" s="211" customFormat="1">
      <c r="A37" s="228" t="s">
        <v>107</v>
      </c>
      <c r="B37" s="226" t="e">
        <f>VLOOKUP(B6,'2019 Budget'!A:J,9,FALSE)</f>
        <v>#N/A</v>
      </c>
    </row>
    <row r="38" spans="1:10" s="211" customFormat="1">
      <c r="A38" s="228" t="s">
        <v>844</v>
      </c>
      <c r="B38" s="226" t="e">
        <f>VLOOKUP(B6,'2019 Budget'!A:J,8,FALSE)</f>
        <v>#N/A</v>
      </c>
    </row>
    <row r="39" spans="1:10" s="210" customFormat="1">
      <c r="A39" s="221" t="s">
        <v>48</v>
      </c>
      <c r="B39" s="230" t="e">
        <f>SUM(B33:B38)</f>
        <v>#N/A</v>
      </c>
    </row>
    <row r="40" spans="1:10" s="210" customFormat="1">
      <c r="A40" s="231"/>
      <c r="B40" s="231"/>
    </row>
    <row r="41" spans="1:10" s="210" customFormat="1" ht="28.8">
      <c r="A41" s="181" t="s">
        <v>2</v>
      </c>
      <c r="B41" s="181" t="s">
        <v>1162</v>
      </c>
      <c r="J41" s="232"/>
    </row>
    <row r="42" spans="1:10" s="211" customFormat="1">
      <c r="A42" s="225" t="s">
        <v>95</v>
      </c>
      <c r="B42" s="226" t="e">
        <f>VLOOKUP(B6,'2018 Budget'!A:C,3,FALSE)</f>
        <v>#N/A</v>
      </c>
      <c r="C42" s="210"/>
    </row>
    <row r="43" spans="1:10" s="211" customFormat="1">
      <c r="A43" s="228" t="s">
        <v>99</v>
      </c>
      <c r="B43" s="226" t="e">
        <f>VLOOKUP(B6,'2018 Budget'!A:J,4,FALSE)</f>
        <v>#N/A</v>
      </c>
      <c r="C43" s="210"/>
    </row>
    <row r="44" spans="1:10" s="211" customFormat="1">
      <c r="A44" s="228" t="s">
        <v>147</v>
      </c>
      <c r="B44" s="226" t="e">
        <f>VLOOKUP(B6,'2018 Budget'!A:J,5,FALSE)</f>
        <v>#N/A</v>
      </c>
      <c r="C44" s="210"/>
    </row>
    <row r="45" spans="1:10" s="211" customFormat="1">
      <c r="A45" s="228" t="s">
        <v>103</v>
      </c>
      <c r="B45" s="229" t="e">
        <f>VLOOKUP(B6,'2018 Budget'!A:J,6,FALSE)</f>
        <v>#N/A</v>
      </c>
      <c r="C45" s="210"/>
    </row>
    <row r="46" spans="1:10" s="211" customFormat="1">
      <c r="A46" s="228" t="s">
        <v>107</v>
      </c>
      <c r="B46" s="226" t="e">
        <f>VLOOKUP(B6,'2018 Budget'!A:J,8,FALSE)</f>
        <v>#N/A</v>
      </c>
      <c r="C46" s="210"/>
    </row>
    <row r="47" spans="1:10" s="211" customFormat="1">
      <c r="A47" s="228" t="s">
        <v>844</v>
      </c>
      <c r="B47" s="226" t="e">
        <f>VLOOKUP(B6,'2018 Budget'!A:J,7,FALSE)</f>
        <v>#N/A</v>
      </c>
      <c r="C47" s="210"/>
    </row>
    <row r="48" spans="1:10" s="210" customFormat="1">
      <c r="A48" s="221" t="s">
        <v>48</v>
      </c>
      <c r="B48" s="230" t="e">
        <f>SUM(B42:B47)</f>
        <v>#N/A</v>
      </c>
    </row>
    <row r="49" spans="1:2" s="210" customFormat="1">
      <c r="A49" s="231"/>
      <c r="B49" s="231"/>
    </row>
    <row r="50" spans="1:2" s="210" customFormat="1">
      <c r="A50" s="231"/>
      <c r="B50" s="231"/>
    </row>
  </sheetData>
  <sheetProtection algorithmName="SHA-512" hashValue="E774fcXIIJKkyJzuRRI5/99zdKfJ3Bq6wvHCjyAlrqzEHVO9iBV8A0OffjQwh7pfzQ9+orSktsgEyNEmNTkGmw==" saltValue="B49x6AQD+p0zL+xefvl6Yw==" spinCount="100000" sheet="1" objects="1" scenarios="1" selectLockedCells="1"/>
  <mergeCells count="10">
    <mergeCell ref="A1:G1"/>
    <mergeCell ref="A2:G2"/>
    <mergeCell ref="A3:G3"/>
    <mergeCell ref="B18:D18"/>
    <mergeCell ref="B20:D20"/>
    <mergeCell ref="B6:D6"/>
    <mergeCell ref="B7:D7"/>
    <mergeCell ref="B8:D8"/>
    <mergeCell ref="B14:D14"/>
    <mergeCell ref="B16:D16"/>
  </mergeCells>
  <printOptions horizontalCentered="1"/>
  <pageMargins left="0.7" right="0.7" top="0.75" bottom="0.75" header="0.3" footer="0.3"/>
  <pageSetup scale="78" fitToHeight="0" orientation="landscape"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'2020 Budget'!$A$2:$A$7</xm:f>
          </x14:formula1>
          <xm:sqref>B6:D6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zoomScaleNormal="100" zoomScaleSheetLayoutView="80" workbookViewId="0">
      <selection activeCell="D35" sqref="D35"/>
    </sheetView>
  </sheetViews>
  <sheetFormatPr defaultColWidth="11.44140625" defaultRowHeight="14.4"/>
  <cols>
    <col min="1" max="1" width="17.33203125" style="56" customWidth="1"/>
    <col min="2" max="2" width="31.44140625" style="56" customWidth="1"/>
    <col min="3" max="3" width="20.6640625" style="56" customWidth="1"/>
    <col min="4" max="5" width="13.6640625" style="56" customWidth="1"/>
    <col min="6" max="6" width="15.6640625" style="56" customWidth="1"/>
    <col min="7" max="7" width="12" style="56" customWidth="1"/>
    <col min="8" max="8" width="14.33203125" style="56" customWidth="1"/>
    <col min="9" max="9" width="16" style="56" customWidth="1"/>
    <col min="10" max="10" width="11.44140625" style="56"/>
    <col min="11" max="11" width="13.6640625" style="56" customWidth="1"/>
    <col min="12" max="16384" width="11.44140625" style="56"/>
  </cols>
  <sheetData>
    <row r="1" spans="1:12" ht="18">
      <c r="A1" s="331" t="str">
        <f>'Operating Fund Summary '!A1:G1</f>
        <v>FLORIDA ATLANTIC UNIVERSITY</v>
      </c>
      <c r="B1" s="331"/>
      <c r="C1" s="331"/>
      <c r="D1" s="331"/>
      <c r="E1" s="331"/>
      <c r="F1" s="331"/>
      <c r="G1" s="331"/>
      <c r="H1" s="331"/>
      <c r="I1" s="331"/>
      <c r="J1" s="331"/>
      <c r="K1" s="331"/>
    </row>
    <row r="2" spans="1:12" ht="18">
      <c r="A2" s="331" t="s">
        <v>1</v>
      </c>
      <c r="B2" s="331"/>
      <c r="C2" s="331"/>
      <c r="D2" s="331"/>
      <c r="E2" s="331"/>
      <c r="F2" s="331"/>
      <c r="G2" s="331"/>
      <c r="H2" s="331"/>
      <c r="I2" s="331"/>
      <c r="J2" s="331"/>
      <c r="K2" s="331"/>
    </row>
    <row r="3" spans="1:12" ht="18">
      <c r="A3" s="331" t="s">
        <v>749</v>
      </c>
      <c r="B3" s="331"/>
      <c r="C3" s="331"/>
      <c r="D3" s="331"/>
      <c r="E3" s="331"/>
      <c r="F3" s="331"/>
      <c r="G3" s="331"/>
      <c r="H3" s="331"/>
      <c r="I3" s="331"/>
      <c r="J3" s="331"/>
      <c r="K3" s="331"/>
    </row>
    <row r="4" spans="1:12" ht="18">
      <c r="A4" s="331" t="s">
        <v>1191</v>
      </c>
      <c r="B4" s="331"/>
      <c r="C4" s="331"/>
      <c r="D4" s="331"/>
      <c r="E4" s="331"/>
      <c r="F4" s="331"/>
      <c r="G4" s="331"/>
      <c r="H4" s="331"/>
      <c r="I4" s="331"/>
      <c r="J4" s="331"/>
      <c r="K4" s="331"/>
    </row>
    <row r="5" spans="1:12" s="58" customFormat="1">
      <c r="A5" s="37" t="s">
        <v>848</v>
      </c>
      <c r="B5" s="329">
        <f>'Operating Fund Summary '!B6:D6</f>
        <v>0</v>
      </c>
      <c r="C5" s="329"/>
      <c r="D5" s="329"/>
      <c r="E5" s="91"/>
      <c r="F5" s="91"/>
      <c r="G5" s="91"/>
    </row>
    <row r="6" spans="1:12">
      <c r="A6" s="37" t="s">
        <v>836</v>
      </c>
      <c r="B6" s="329" t="e">
        <f>'Operating Fund Summary '!B7:D7</f>
        <v>#N/A</v>
      </c>
      <c r="C6" s="329"/>
      <c r="D6" s="329"/>
      <c r="E6" s="91"/>
      <c r="F6" s="91"/>
      <c r="G6" s="91"/>
    </row>
    <row r="7" spans="1:12" s="58" customFormat="1">
      <c r="A7" s="37" t="s">
        <v>837</v>
      </c>
      <c r="B7" s="329" t="str">
        <f>'Operating Fund Summary '!B8:D8</f>
        <v>Student Government Operating</v>
      </c>
      <c r="C7" s="329"/>
      <c r="D7" s="329"/>
      <c r="E7" s="92"/>
      <c r="F7" s="92"/>
      <c r="G7" s="92"/>
    </row>
    <row r="8" spans="1:12" s="58" customFormat="1">
      <c r="A8" s="37"/>
      <c r="B8" s="176"/>
      <c r="C8" s="176"/>
      <c r="D8" s="178"/>
      <c r="E8" s="92"/>
      <c r="F8" s="92"/>
      <c r="G8" s="92"/>
    </row>
    <row r="9" spans="1:12" s="58" customFormat="1">
      <c r="A9" s="56"/>
      <c r="B9" s="37"/>
      <c r="D9" s="330" t="s">
        <v>750</v>
      </c>
      <c r="E9" s="330"/>
      <c r="F9" s="330"/>
      <c r="G9" s="330"/>
    </row>
    <row r="10" spans="1:12" s="58" customFormat="1">
      <c r="B10" s="64"/>
      <c r="C10" s="64"/>
      <c r="D10" s="187" t="s">
        <v>45</v>
      </c>
      <c r="E10" s="192">
        <v>0.34</v>
      </c>
      <c r="F10" s="187" t="s">
        <v>33</v>
      </c>
      <c r="G10" s="192">
        <v>0.34</v>
      </c>
    </row>
    <row r="11" spans="1:12" s="58" customFormat="1">
      <c r="D11" s="187" t="s">
        <v>46</v>
      </c>
      <c r="E11" s="192">
        <v>0.42</v>
      </c>
      <c r="F11" s="187" t="s">
        <v>34</v>
      </c>
      <c r="G11" s="192">
        <v>0.42</v>
      </c>
    </row>
    <row r="12" spans="1:12" s="58" customFormat="1">
      <c r="D12" s="59"/>
      <c r="E12" s="66"/>
      <c r="F12" s="59"/>
      <c r="G12" s="66"/>
    </row>
    <row r="13" spans="1:12" s="58" customFormat="1" ht="15.75" customHeight="1">
      <c r="A13" s="314" t="s">
        <v>25</v>
      </c>
      <c r="B13" s="328" t="s">
        <v>69</v>
      </c>
      <c r="C13" s="328"/>
      <c r="D13" s="328"/>
      <c r="E13" s="328"/>
      <c r="F13" s="328"/>
      <c r="G13" s="328"/>
    </row>
    <row r="14" spans="1:12" s="177" customFormat="1" ht="72">
      <c r="A14" s="194" t="s">
        <v>849</v>
      </c>
      <c r="B14" s="194" t="s">
        <v>824</v>
      </c>
      <c r="C14" s="194" t="s">
        <v>1193</v>
      </c>
      <c r="D14" s="194" t="s">
        <v>1186</v>
      </c>
      <c r="E14" s="194" t="s">
        <v>855</v>
      </c>
      <c r="F14" s="194" t="s">
        <v>1195</v>
      </c>
      <c r="G14" s="194" t="s">
        <v>1187</v>
      </c>
      <c r="H14" s="194" t="s">
        <v>1190</v>
      </c>
      <c r="I14" s="186" t="s">
        <v>1185</v>
      </c>
      <c r="J14" s="186" t="s">
        <v>1184</v>
      </c>
      <c r="K14" s="186" t="s">
        <v>1188</v>
      </c>
      <c r="L14" s="186" t="s">
        <v>1189</v>
      </c>
    </row>
    <row r="15" spans="1:12">
      <c r="A15" s="182"/>
      <c r="B15" s="183"/>
      <c r="C15" s="234"/>
      <c r="D15" s="184"/>
      <c r="E15" s="185" t="str">
        <f t="shared" ref="E15:E29" si="0">IF(B15="","unfilled","filled")</f>
        <v>unfilled</v>
      </c>
      <c r="F15" s="185">
        <f>D15*C15</f>
        <v>0</v>
      </c>
      <c r="G15" s="68">
        <f>IF(E15="filled",F15*$E$10,+F15*$G$10)</f>
        <v>0</v>
      </c>
      <c r="H15" s="94">
        <f t="shared" ref="H15:H29" si="1">+G15+D15</f>
        <v>0</v>
      </c>
      <c r="I15" s="94">
        <f t="shared" ref="I15:I29" si="2">D15*0.03</f>
        <v>0</v>
      </c>
      <c r="J15" s="68">
        <f t="shared" ref="J15:J29" si="3">IF(E15="filled",I15*$E$10,+I15*$G$10)</f>
        <v>0</v>
      </c>
      <c r="K15" s="94">
        <f>SUM(I15:J15)</f>
        <v>0</v>
      </c>
      <c r="L15" s="94">
        <f>H15+K15</f>
        <v>0</v>
      </c>
    </row>
    <row r="16" spans="1:12">
      <c r="A16" s="182"/>
      <c r="B16" s="183"/>
      <c r="C16" s="234"/>
      <c r="D16" s="184"/>
      <c r="E16" s="185" t="str">
        <f t="shared" si="0"/>
        <v>unfilled</v>
      </c>
      <c r="F16" s="185">
        <f t="shared" ref="F16:F20" si="4">D16*C16</f>
        <v>0</v>
      </c>
      <c r="G16" s="68">
        <f t="shared" ref="G16:G20" si="5">IF(E16="filled",F16*$E$10,+F16*$G$10)</f>
        <v>0</v>
      </c>
      <c r="H16" s="94">
        <f t="shared" si="1"/>
        <v>0</v>
      </c>
      <c r="I16" s="94">
        <f t="shared" si="2"/>
        <v>0</v>
      </c>
      <c r="J16" s="68">
        <f t="shared" si="3"/>
        <v>0</v>
      </c>
      <c r="K16" s="94">
        <f t="shared" ref="K16:K20" si="6">SUM(I16:J16)</f>
        <v>0</v>
      </c>
      <c r="L16" s="94">
        <f t="shared" ref="L16:L20" si="7">H16+K16</f>
        <v>0</v>
      </c>
    </row>
    <row r="17" spans="1:12">
      <c r="A17" s="182"/>
      <c r="B17" s="183"/>
      <c r="C17" s="234"/>
      <c r="D17" s="184"/>
      <c r="E17" s="185" t="str">
        <f t="shared" si="0"/>
        <v>unfilled</v>
      </c>
      <c r="F17" s="185">
        <f t="shared" si="4"/>
        <v>0</v>
      </c>
      <c r="G17" s="68">
        <f t="shared" si="5"/>
        <v>0</v>
      </c>
      <c r="H17" s="94">
        <f t="shared" si="1"/>
        <v>0</v>
      </c>
      <c r="I17" s="94">
        <f t="shared" si="2"/>
        <v>0</v>
      </c>
      <c r="J17" s="68">
        <f t="shared" si="3"/>
        <v>0</v>
      </c>
      <c r="K17" s="94">
        <f t="shared" si="6"/>
        <v>0</v>
      </c>
      <c r="L17" s="94">
        <f t="shared" si="7"/>
        <v>0</v>
      </c>
    </row>
    <row r="18" spans="1:12">
      <c r="A18" s="182"/>
      <c r="B18" s="183"/>
      <c r="C18" s="234"/>
      <c r="D18" s="184"/>
      <c r="E18" s="185" t="str">
        <f t="shared" si="0"/>
        <v>unfilled</v>
      </c>
      <c r="F18" s="185">
        <f t="shared" si="4"/>
        <v>0</v>
      </c>
      <c r="G18" s="68">
        <f t="shared" si="5"/>
        <v>0</v>
      </c>
      <c r="H18" s="94">
        <f t="shared" si="1"/>
        <v>0</v>
      </c>
      <c r="I18" s="94">
        <f t="shared" si="2"/>
        <v>0</v>
      </c>
      <c r="J18" s="68">
        <f t="shared" si="3"/>
        <v>0</v>
      </c>
      <c r="K18" s="94">
        <f t="shared" si="6"/>
        <v>0</v>
      </c>
      <c r="L18" s="94">
        <f t="shared" si="7"/>
        <v>0</v>
      </c>
    </row>
    <row r="19" spans="1:12">
      <c r="A19" s="182"/>
      <c r="B19" s="183"/>
      <c r="C19" s="234"/>
      <c r="D19" s="184"/>
      <c r="E19" s="185" t="str">
        <f t="shared" si="0"/>
        <v>unfilled</v>
      </c>
      <c r="F19" s="185">
        <f t="shared" si="4"/>
        <v>0</v>
      </c>
      <c r="G19" s="68">
        <f t="shared" si="5"/>
        <v>0</v>
      </c>
      <c r="H19" s="94">
        <f t="shared" si="1"/>
        <v>0</v>
      </c>
      <c r="I19" s="94">
        <f t="shared" si="2"/>
        <v>0</v>
      </c>
      <c r="J19" s="68">
        <f t="shared" si="3"/>
        <v>0</v>
      </c>
      <c r="K19" s="94">
        <f t="shared" si="6"/>
        <v>0</v>
      </c>
      <c r="L19" s="94">
        <f t="shared" si="7"/>
        <v>0</v>
      </c>
    </row>
    <row r="20" spans="1:12">
      <c r="A20" s="182"/>
      <c r="B20" s="183"/>
      <c r="C20" s="234"/>
      <c r="D20" s="184"/>
      <c r="E20" s="185" t="str">
        <f t="shared" ref="E20" si="8">IF(B20="","unfilled","filled")</f>
        <v>unfilled</v>
      </c>
      <c r="F20" s="185">
        <f t="shared" si="4"/>
        <v>0</v>
      </c>
      <c r="G20" s="68">
        <f t="shared" si="5"/>
        <v>0</v>
      </c>
      <c r="H20" s="94">
        <f t="shared" ref="H20" si="9">+G20+D20</f>
        <v>0</v>
      </c>
      <c r="I20" s="94">
        <f t="shared" ref="I20" si="10">D20*0.03</f>
        <v>0</v>
      </c>
      <c r="J20" s="68">
        <f t="shared" ref="J20" si="11">IF(E20="filled",I20*$E$10,+I20*$G$10)</f>
        <v>0</v>
      </c>
      <c r="K20" s="94">
        <f t="shared" si="6"/>
        <v>0</v>
      </c>
      <c r="L20" s="94">
        <f t="shared" si="7"/>
        <v>0</v>
      </c>
    </row>
    <row r="21" spans="1:12">
      <c r="A21" s="182"/>
      <c r="B21" s="183"/>
      <c r="C21" s="234"/>
      <c r="D21" s="184"/>
      <c r="E21" s="185" t="str">
        <f t="shared" ref="E21:E24" si="12">IF(B21="","unfilled","filled")</f>
        <v>unfilled</v>
      </c>
      <c r="F21" s="185">
        <f t="shared" ref="F21:F24" si="13">D21*C21</f>
        <v>0</v>
      </c>
      <c r="G21" s="68">
        <f t="shared" ref="G21:G24" si="14">IF(E21="filled",F21*$E$10,+F21*$G$10)</f>
        <v>0</v>
      </c>
      <c r="H21" s="94">
        <f t="shared" ref="H21:H24" si="15">+G21+D21</f>
        <v>0</v>
      </c>
      <c r="I21" s="94">
        <f t="shared" ref="I21:I24" si="16">D21*0.03</f>
        <v>0</v>
      </c>
      <c r="J21" s="68">
        <f t="shared" ref="J21:J24" si="17">IF(E21="filled",I21*$E$10,+I21*$G$10)</f>
        <v>0</v>
      </c>
      <c r="K21" s="94">
        <f t="shared" ref="K21:K24" si="18">SUM(I21:J21)</f>
        <v>0</v>
      </c>
      <c r="L21" s="94">
        <f t="shared" ref="L21:L24" si="19">H21+K21</f>
        <v>0</v>
      </c>
    </row>
    <row r="22" spans="1:12">
      <c r="A22" s="182"/>
      <c r="B22" s="183"/>
      <c r="C22" s="234"/>
      <c r="D22" s="184"/>
      <c r="E22" s="185" t="str">
        <f t="shared" si="12"/>
        <v>unfilled</v>
      </c>
      <c r="F22" s="185">
        <f t="shared" si="13"/>
        <v>0</v>
      </c>
      <c r="G22" s="68">
        <f t="shared" si="14"/>
        <v>0</v>
      </c>
      <c r="H22" s="94">
        <f t="shared" si="15"/>
        <v>0</v>
      </c>
      <c r="I22" s="94">
        <f t="shared" si="16"/>
        <v>0</v>
      </c>
      <c r="J22" s="68">
        <f t="shared" si="17"/>
        <v>0</v>
      </c>
      <c r="K22" s="94">
        <f t="shared" si="18"/>
        <v>0</v>
      </c>
      <c r="L22" s="94">
        <f t="shared" si="19"/>
        <v>0</v>
      </c>
    </row>
    <row r="23" spans="1:12">
      <c r="A23" s="182"/>
      <c r="B23" s="183"/>
      <c r="C23" s="234"/>
      <c r="D23" s="184"/>
      <c r="E23" s="185" t="str">
        <f t="shared" si="12"/>
        <v>unfilled</v>
      </c>
      <c r="F23" s="185">
        <f t="shared" si="13"/>
        <v>0</v>
      </c>
      <c r="G23" s="68">
        <f t="shared" si="14"/>
        <v>0</v>
      </c>
      <c r="H23" s="94">
        <f t="shared" si="15"/>
        <v>0</v>
      </c>
      <c r="I23" s="94">
        <f t="shared" si="16"/>
        <v>0</v>
      </c>
      <c r="J23" s="68">
        <f t="shared" si="17"/>
        <v>0</v>
      </c>
      <c r="K23" s="94">
        <f t="shared" si="18"/>
        <v>0</v>
      </c>
      <c r="L23" s="94">
        <f t="shared" si="19"/>
        <v>0</v>
      </c>
    </row>
    <row r="24" spans="1:12">
      <c r="A24" s="182"/>
      <c r="B24" s="183"/>
      <c r="C24" s="234"/>
      <c r="D24" s="184"/>
      <c r="E24" s="185" t="str">
        <f t="shared" si="12"/>
        <v>unfilled</v>
      </c>
      <c r="F24" s="185">
        <f t="shared" si="13"/>
        <v>0</v>
      </c>
      <c r="G24" s="68">
        <f t="shared" si="14"/>
        <v>0</v>
      </c>
      <c r="H24" s="94">
        <f t="shared" si="15"/>
        <v>0</v>
      </c>
      <c r="I24" s="94">
        <f t="shared" si="16"/>
        <v>0</v>
      </c>
      <c r="J24" s="68">
        <f t="shared" si="17"/>
        <v>0</v>
      </c>
      <c r="K24" s="94">
        <f t="shared" si="18"/>
        <v>0</v>
      </c>
      <c r="L24" s="94">
        <f t="shared" si="19"/>
        <v>0</v>
      </c>
    </row>
    <row r="25" spans="1:12">
      <c r="A25" s="182"/>
      <c r="B25" s="183"/>
      <c r="C25" s="234"/>
      <c r="D25" s="184"/>
      <c r="E25" s="185" t="str">
        <f t="shared" si="0"/>
        <v>unfilled</v>
      </c>
      <c r="F25" s="185">
        <f t="shared" ref="F25:F29" si="20">D25*C25</f>
        <v>0</v>
      </c>
      <c r="G25" s="68">
        <f t="shared" ref="G25:G29" si="21">IF(E25="filled",F25*$E$10,+F25*$G$10)</f>
        <v>0</v>
      </c>
      <c r="H25" s="94">
        <f t="shared" si="1"/>
        <v>0</v>
      </c>
      <c r="I25" s="94">
        <f t="shared" si="2"/>
        <v>0</v>
      </c>
      <c r="J25" s="68">
        <f t="shared" si="3"/>
        <v>0</v>
      </c>
      <c r="K25" s="94">
        <f t="shared" ref="K25:K29" si="22">SUM(I25:J25)</f>
        <v>0</v>
      </c>
      <c r="L25" s="94">
        <f t="shared" ref="L25:L29" si="23">H25+K25</f>
        <v>0</v>
      </c>
    </row>
    <row r="26" spans="1:12">
      <c r="A26" s="182"/>
      <c r="B26" s="183"/>
      <c r="C26" s="234"/>
      <c r="D26" s="184"/>
      <c r="E26" s="185" t="str">
        <f t="shared" si="0"/>
        <v>unfilled</v>
      </c>
      <c r="F26" s="185">
        <f t="shared" si="20"/>
        <v>0</v>
      </c>
      <c r="G26" s="68">
        <f t="shared" si="21"/>
        <v>0</v>
      </c>
      <c r="H26" s="94">
        <f t="shared" si="1"/>
        <v>0</v>
      </c>
      <c r="I26" s="94">
        <f t="shared" si="2"/>
        <v>0</v>
      </c>
      <c r="J26" s="68">
        <f t="shared" si="3"/>
        <v>0</v>
      </c>
      <c r="K26" s="94">
        <f t="shared" si="22"/>
        <v>0</v>
      </c>
      <c r="L26" s="94">
        <f t="shared" si="23"/>
        <v>0</v>
      </c>
    </row>
    <row r="27" spans="1:12">
      <c r="A27" s="182"/>
      <c r="B27" s="183"/>
      <c r="C27" s="234"/>
      <c r="D27" s="184"/>
      <c r="E27" s="185" t="str">
        <f t="shared" si="0"/>
        <v>unfilled</v>
      </c>
      <c r="F27" s="185">
        <f t="shared" si="20"/>
        <v>0</v>
      </c>
      <c r="G27" s="68">
        <f t="shared" si="21"/>
        <v>0</v>
      </c>
      <c r="H27" s="94">
        <f t="shared" si="1"/>
        <v>0</v>
      </c>
      <c r="I27" s="94">
        <f t="shared" si="2"/>
        <v>0</v>
      </c>
      <c r="J27" s="68">
        <f t="shared" si="3"/>
        <v>0</v>
      </c>
      <c r="K27" s="94">
        <f t="shared" si="22"/>
        <v>0</v>
      </c>
      <c r="L27" s="94">
        <f t="shared" si="23"/>
        <v>0</v>
      </c>
    </row>
    <row r="28" spans="1:12">
      <c r="A28" s="182"/>
      <c r="B28" s="183"/>
      <c r="C28" s="234"/>
      <c r="D28" s="184"/>
      <c r="E28" s="185" t="str">
        <f t="shared" si="0"/>
        <v>unfilled</v>
      </c>
      <c r="F28" s="185">
        <f t="shared" si="20"/>
        <v>0</v>
      </c>
      <c r="G28" s="68">
        <f t="shared" si="21"/>
        <v>0</v>
      </c>
      <c r="H28" s="94">
        <f t="shared" si="1"/>
        <v>0</v>
      </c>
      <c r="I28" s="94">
        <f t="shared" si="2"/>
        <v>0</v>
      </c>
      <c r="J28" s="68">
        <f t="shared" si="3"/>
        <v>0</v>
      </c>
      <c r="K28" s="94">
        <f t="shared" si="22"/>
        <v>0</v>
      </c>
      <c r="L28" s="94">
        <f t="shared" si="23"/>
        <v>0</v>
      </c>
    </row>
    <row r="29" spans="1:12">
      <c r="A29" s="182"/>
      <c r="B29" s="183"/>
      <c r="C29" s="234"/>
      <c r="D29" s="184"/>
      <c r="E29" s="185" t="str">
        <f t="shared" si="0"/>
        <v>unfilled</v>
      </c>
      <c r="F29" s="185">
        <f t="shared" si="20"/>
        <v>0</v>
      </c>
      <c r="G29" s="68">
        <f t="shared" si="21"/>
        <v>0</v>
      </c>
      <c r="H29" s="94">
        <f t="shared" si="1"/>
        <v>0</v>
      </c>
      <c r="I29" s="94">
        <f t="shared" si="2"/>
        <v>0</v>
      </c>
      <c r="J29" s="68">
        <f t="shared" si="3"/>
        <v>0</v>
      </c>
      <c r="K29" s="94">
        <f t="shared" si="22"/>
        <v>0</v>
      </c>
      <c r="L29" s="94">
        <f t="shared" si="23"/>
        <v>0</v>
      </c>
    </row>
    <row r="30" spans="1:12" s="37" customFormat="1">
      <c r="A30" s="204"/>
      <c r="B30" s="67" t="s">
        <v>756</v>
      </c>
      <c r="C30" s="204"/>
      <c r="D30" s="196"/>
      <c r="E30" s="196"/>
      <c r="F30" s="196"/>
      <c r="G30" s="196"/>
      <c r="H30" s="205">
        <f>SUM(H15:H29)</f>
        <v>0</v>
      </c>
      <c r="I30" s="205">
        <f t="shared" ref="I30:J30" si="24">SUM(I15:I29)</f>
        <v>0</v>
      </c>
      <c r="J30" s="205">
        <f t="shared" si="24"/>
        <v>0</v>
      </c>
      <c r="K30" s="205">
        <f>SUM(K15:K29)</f>
        <v>0</v>
      </c>
      <c r="L30" s="205">
        <f>SUM(L15:L29)</f>
        <v>0</v>
      </c>
    </row>
    <row r="31" spans="1:12" s="57" customFormat="1">
      <c r="A31" s="235" t="s">
        <v>856</v>
      </c>
      <c r="B31" s="235"/>
      <c r="C31" s="95"/>
      <c r="D31" s="96"/>
      <c r="E31" s="96"/>
      <c r="F31" s="96"/>
      <c r="G31" s="96"/>
      <c r="H31" s="96"/>
    </row>
    <row r="32" spans="1:12">
      <c r="A32" s="62"/>
      <c r="B32" s="67"/>
      <c r="C32" s="62"/>
      <c r="D32" s="60"/>
      <c r="E32" s="60"/>
      <c r="F32" s="60"/>
      <c r="G32" s="60"/>
      <c r="H32" s="68"/>
    </row>
    <row r="33" spans="1:12" ht="15.75" customHeight="1">
      <c r="A33" s="315" t="s">
        <v>27</v>
      </c>
      <c r="B33" s="328" t="s">
        <v>70</v>
      </c>
      <c r="C33" s="328"/>
      <c r="D33" s="328"/>
      <c r="E33" s="328"/>
      <c r="F33" s="328"/>
      <c r="G33" s="236"/>
      <c r="H33" s="236"/>
    </row>
    <row r="34" spans="1:12" s="190" customFormat="1" ht="69" customHeight="1">
      <c r="A34" s="194" t="s">
        <v>849</v>
      </c>
      <c r="B34" s="194" t="s">
        <v>824</v>
      </c>
      <c r="C34" s="194" t="s">
        <v>1194</v>
      </c>
      <c r="D34" s="194" t="s">
        <v>68</v>
      </c>
      <c r="E34" s="194" t="s">
        <v>855</v>
      </c>
      <c r="F34" s="194" t="s">
        <v>1195</v>
      </c>
      <c r="G34" s="193" t="s">
        <v>24</v>
      </c>
      <c r="H34" s="189" t="s">
        <v>26</v>
      </c>
      <c r="I34" s="186" t="s">
        <v>1185</v>
      </c>
      <c r="J34" s="186" t="s">
        <v>1184</v>
      </c>
      <c r="K34" s="186" t="s">
        <v>1188</v>
      </c>
      <c r="L34" s="186" t="s">
        <v>1189</v>
      </c>
    </row>
    <row r="35" spans="1:12">
      <c r="A35" s="182"/>
      <c r="B35" s="183"/>
      <c r="C35" s="234"/>
      <c r="D35" s="184"/>
      <c r="E35" s="185" t="str">
        <f t="shared" ref="E35:E43" si="25">IF(B35="","unfilled","filled")</f>
        <v>unfilled</v>
      </c>
      <c r="F35" s="185">
        <f t="shared" ref="F35:F43" si="26">D35*C35</f>
        <v>0</v>
      </c>
      <c r="G35" s="68">
        <f t="shared" ref="G35:G43" si="27">IF(E35="filled",D35*$E$11,+D35*$G$11)</f>
        <v>0</v>
      </c>
      <c r="H35" s="94">
        <f t="shared" ref="H35:H43" si="28">+G35+D35</f>
        <v>0</v>
      </c>
      <c r="I35" s="94">
        <f t="shared" ref="I35:I43" si="29">D35*0.03</f>
        <v>0</v>
      </c>
      <c r="J35" s="68">
        <f t="shared" ref="J35:J43" si="30">IF(E35="filled",I35*$E$10,+I35*$G$10)</f>
        <v>0</v>
      </c>
      <c r="K35" s="94">
        <f t="shared" ref="K35:K43" si="31">SUM(I35:J35)</f>
        <v>0</v>
      </c>
      <c r="L35" s="94">
        <f t="shared" ref="L35:L43" si="32">H35+K35</f>
        <v>0</v>
      </c>
    </row>
    <row r="36" spans="1:12">
      <c r="A36" s="182"/>
      <c r="B36" s="183"/>
      <c r="C36" s="234"/>
      <c r="D36" s="184"/>
      <c r="E36" s="185" t="str">
        <f t="shared" ref="E36:E40" si="33">IF(B36="","unfilled","filled")</f>
        <v>unfilled</v>
      </c>
      <c r="F36" s="185">
        <f t="shared" ref="F36:F38" si="34">D36*C36</f>
        <v>0</v>
      </c>
      <c r="G36" s="68">
        <f t="shared" ref="G36:G38" si="35">IF(E36="filled",D36*$E$11,+D36*$G$11)</f>
        <v>0</v>
      </c>
      <c r="H36" s="94">
        <f t="shared" ref="H36:H40" si="36">+G36+D36</f>
        <v>0</v>
      </c>
      <c r="I36" s="94">
        <f t="shared" ref="I36:I40" si="37">D36*0.03</f>
        <v>0</v>
      </c>
      <c r="J36" s="68">
        <f t="shared" ref="J36:J40" si="38">IF(E36="filled",I36*$E$10,+I36*$G$10)</f>
        <v>0</v>
      </c>
      <c r="K36" s="94">
        <f t="shared" ref="K36:K38" si="39">SUM(I36:J36)</f>
        <v>0</v>
      </c>
      <c r="L36" s="94">
        <f t="shared" ref="L36:L38" si="40">H36+K36</f>
        <v>0</v>
      </c>
    </row>
    <row r="37" spans="1:12">
      <c r="A37" s="182"/>
      <c r="B37" s="183"/>
      <c r="C37" s="234"/>
      <c r="D37" s="184"/>
      <c r="E37" s="185" t="str">
        <f t="shared" si="33"/>
        <v>unfilled</v>
      </c>
      <c r="F37" s="185">
        <f t="shared" si="34"/>
        <v>0</v>
      </c>
      <c r="G37" s="68">
        <f t="shared" si="35"/>
        <v>0</v>
      </c>
      <c r="H37" s="94">
        <f t="shared" si="36"/>
        <v>0</v>
      </c>
      <c r="I37" s="94">
        <f t="shared" si="37"/>
        <v>0</v>
      </c>
      <c r="J37" s="68">
        <f t="shared" si="38"/>
        <v>0</v>
      </c>
      <c r="K37" s="94">
        <f t="shared" si="39"/>
        <v>0</v>
      </c>
      <c r="L37" s="94">
        <f t="shared" si="40"/>
        <v>0</v>
      </c>
    </row>
    <row r="38" spans="1:12">
      <c r="A38" s="182"/>
      <c r="B38" s="183"/>
      <c r="C38" s="234"/>
      <c r="D38" s="184"/>
      <c r="E38" s="185" t="str">
        <f t="shared" si="33"/>
        <v>unfilled</v>
      </c>
      <c r="F38" s="185">
        <f t="shared" si="34"/>
        <v>0</v>
      </c>
      <c r="G38" s="68">
        <f t="shared" si="35"/>
        <v>0</v>
      </c>
      <c r="H38" s="94">
        <f t="shared" si="36"/>
        <v>0</v>
      </c>
      <c r="I38" s="94">
        <f t="shared" si="37"/>
        <v>0</v>
      </c>
      <c r="J38" s="68">
        <f t="shared" si="38"/>
        <v>0</v>
      </c>
      <c r="K38" s="94">
        <f t="shared" si="39"/>
        <v>0</v>
      </c>
      <c r="L38" s="94">
        <f t="shared" si="40"/>
        <v>0</v>
      </c>
    </row>
    <row r="39" spans="1:12">
      <c r="A39" s="182"/>
      <c r="B39" s="183"/>
      <c r="C39" s="234"/>
      <c r="D39" s="184"/>
      <c r="E39" s="185" t="str">
        <f t="shared" si="33"/>
        <v>unfilled</v>
      </c>
      <c r="F39" s="185">
        <f>D39*C39</f>
        <v>0</v>
      </c>
      <c r="G39" s="68">
        <f>IF(E39="filled",D39*$E$11,+D39*$G$11)</f>
        <v>0</v>
      </c>
      <c r="H39" s="94">
        <f t="shared" si="36"/>
        <v>0</v>
      </c>
      <c r="I39" s="94">
        <f t="shared" si="37"/>
        <v>0</v>
      </c>
      <c r="J39" s="68">
        <f t="shared" si="38"/>
        <v>0</v>
      </c>
      <c r="K39" s="94">
        <f>SUM(I39:J39)</f>
        <v>0</v>
      </c>
      <c r="L39" s="94">
        <f>H39+K39</f>
        <v>0</v>
      </c>
    </row>
    <row r="40" spans="1:12">
      <c r="A40" s="182"/>
      <c r="B40" s="183"/>
      <c r="C40" s="234"/>
      <c r="D40" s="184"/>
      <c r="E40" s="185" t="str">
        <f t="shared" si="33"/>
        <v>unfilled</v>
      </c>
      <c r="F40" s="185">
        <f t="shared" ref="F40" si="41">D40*C40</f>
        <v>0</v>
      </c>
      <c r="G40" s="68">
        <f t="shared" ref="G40" si="42">IF(E40="filled",D40*$E$11,+D40*$G$11)</f>
        <v>0</v>
      </c>
      <c r="H40" s="94">
        <f t="shared" si="36"/>
        <v>0</v>
      </c>
      <c r="I40" s="94">
        <f t="shared" si="37"/>
        <v>0</v>
      </c>
      <c r="J40" s="68">
        <f t="shared" si="38"/>
        <v>0</v>
      </c>
      <c r="K40" s="94">
        <f t="shared" ref="K40" si="43">SUM(I40:J40)</f>
        <v>0</v>
      </c>
      <c r="L40" s="94">
        <f t="shared" ref="L40" si="44">H40+K40</f>
        <v>0</v>
      </c>
    </row>
    <row r="41" spans="1:12">
      <c r="A41" s="182"/>
      <c r="B41" s="183"/>
      <c r="C41" s="234"/>
      <c r="D41" s="184"/>
      <c r="E41" s="185" t="str">
        <f t="shared" si="25"/>
        <v>unfilled</v>
      </c>
      <c r="F41" s="185">
        <f t="shared" si="26"/>
        <v>0</v>
      </c>
      <c r="G41" s="68">
        <f t="shared" si="27"/>
        <v>0</v>
      </c>
      <c r="H41" s="94">
        <f t="shared" si="28"/>
        <v>0</v>
      </c>
      <c r="I41" s="94">
        <f t="shared" si="29"/>
        <v>0</v>
      </c>
      <c r="J41" s="68">
        <f t="shared" si="30"/>
        <v>0</v>
      </c>
      <c r="K41" s="94">
        <f t="shared" si="31"/>
        <v>0</v>
      </c>
      <c r="L41" s="94">
        <f t="shared" si="32"/>
        <v>0</v>
      </c>
    </row>
    <row r="42" spans="1:12">
      <c r="A42" s="182"/>
      <c r="B42" s="183"/>
      <c r="C42" s="234"/>
      <c r="D42" s="184"/>
      <c r="E42" s="185" t="str">
        <f t="shared" si="25"/>
        <v>unfilled</v>
      </c>
      <c r="F42" s="185">
        <f t="shared" si="26"/>
        <v>0</v>
      </c>
      <c r="G42" s="68">
        <f t="shared" si="27"/>
        <v>0</v>
      </c>
      <c r="H42" s="94">
        <f t="shared" si="28"/>
        <v>0</v>
      </c>
      <c r="I42" s="94">
        <f t="shared" si="29"/>
        <v>0</v>
      </c>
      <c r="J42" s="68">
        <f t="shared" si="30"/>
        <v>0</v>
      </c>
      <c r="K42" s="94">
        <f t="shared" si="31"/>
        <v>0</v>
      </c>
      <c r="L42" s="94">
        <f t="shared" si="32"/>
        <v>0</v>
      </c>
    </row>
    <row r="43" spans="1:12">
      <c r="A43" s="182"/>
      <c r="B43" s="183"/>
      <c r="C43" s="234"/>
      <c r="D43" s="184"/>
      <c r="E43" s="185" t="str">
        <f t="shared" si="25"/>
        <v>unfilled</v>
      </c>
      <c r="F43" s="185">
        <f t="shared" si="26"/>
        <v>0</v>
      </c>
      <c r="G43" s="68">
        <f t="shared" si="27"/>
        <v>0</v>
      </c>
      <c r="H43" s="94">
        <f t="shared" si="28"/>
        <v>0</v>
      </c>
      <c r="I43" s="94">
        <f t="shared" si="29"/>
        <v>0</v>
      </c>
      <c r="J43" s="68">
        <f t="shared" si="30"/>
        <v>0</v>
      </c>
      <c r="K43" s="94">
        <f t="shared" si="31"/>
        <v>0</v>
      </c>
      <c r="L43" s="94">
        <f t="shared" si="32"/>
        <v>0</v>
      </c>
    </row>
    <row r="44" spans="1:12">
      <c r="A44" s="182"/>
      <c r="B44" s="183"/>
      <c r="C44" s="234"/>
      <c r="D44" s="184"/>
      <c r="E44" s="185" t="str">
        <f t="shared" ref="E44:E49" si="45">IF(B44="","unfilled","filled")</f>
        <v>unfilled</v>
      </c>
      <c r="F44" s="185">
        <f>D44*C44</f>
        <v>0</v>
      </c>
      <c r="G44" s="68">
        <f>IF(E44="filled",D44*$E$11,+D44*$G$11)</f>
        <v>0</v>
      </c>
      <c r="H44" s="94">
        <f t="shared" ref="H44:H49" si="46">+G44+D44</f>
        <v>0</v>
      </c>
      <c r="I44" s="94">
        <f t="shared" ref="I44:I49" si="47">D44*0.03</f>
        <v>0</v>
      </c>
      <c r="J44" s="68">
        <f t="shared" ref="J44:J49" si="48">IF(E44="filled",I44*$E$10,+I44*$G$10)</f>
        <v>0</v>
      </c>
      <c r="K44" s="94">
        <f>SUM(I44:J44)</f>
        <v>0</v>
      </c>
      <c r="L44" s="94">
        <f>H44+K44</f>
        <v>0</v>
      </c>
    </row>
    <row r="45" spans="1:12">
      <c r="A45" s="182"/>
      <c r="B45" s="183"/>
      <c r="C45" s="234"/>
      <c r="D45" s="184"/>
      <c r="E45" s="185" t="str">
        <f t="shared" si="45"/>
        <v>unfilled</v>
      </c>
      <c r="F45" s="185">
        <f t="shared" ref="F45:F49" si="49">D45*C45</f>
        <v>0</v>
      </c>
      <c r="G45" s="68">
        <f t="shared" ref="G45:G49" si="50">IF(E45="filled",D45*$E$11,+D45*$G$11)</f>
        <v>0</v>
      </c>
      <c r="H45" s="94">
        <f t="shared" si="46"/>
        <v>0</v>
      </c>
      <c r="I45" s="94">
        <f t="shared" si="47"/>
        <v>0</v>
      </c>
      <c r="J45" s="68">
        <f t="shared" si="48"/>
        <v>0</v>
      </c>
      <c r="K45" s="94">
        <f t="shared" ref="K45:K49" si="51">SUM(I45:J45)</f>
        <v>0</v>
      </c>
      <c r="L45" s="94">
        <f t="shared" ref="L45:L49" si="52">H45+K45</f>
        <v>0</v>
      </c>
    </row>
    <row r="46" spans="1:12">
      <c r="A46" s="182"/>
      <c r="B46" s="183"/>
      <c r="C46" s="234"/>
      <c r="D46" s="184"/>
      <c r="E46" s="185" t="str">
        <f t="shared" si="45"/>
        <v>unfilled</v>
      </c>
      <c r="F46" s="185">
        <f t="shared" si="49"/>
        <v>0</v>
      </c>
      <c r="G46" s="68">
        <f t="shared" si="50"/>
        <v>0</v>
      </c>
      <c r="H46" s="94">
        <f t="shared" si="46"/>
        <v>0</v>
      </c>
      <c r="I46" s="94">
        <f t="shared" si="47"/>
        <v>0</v>
      </c>
      <c r="J46" s="68">
        <f t="shared" si="48"/>
        <v>0</v>
      </c>
      <c r="K46" s="94">
        <f t="shared" si="51"/>
        <v>0</v>
      </c>
      <c r="L46" s="94">
        <f t="shared" si="52"/>
        <v>0</v>
      </c>
    </row>
    <row r="47" spans="1:12">
      <c r="A47" s="182"/>
      <c r="B47" s="183"/>
      <c r="C47" s="234"/>
      <c r="D47" s="184"/>
      <c r="E47" s="185" t="str">
        <f t="shared" si="45"/>
        <v>unfilled</v>
      </c>
      <c r="F47" s="185">
        <f t="shared" si="49"/>
        <v>0</v>
      </c>
      <c r="G47" s="68">
        <f t="shared" si="50"/>
        <v>0</v>
      </c>
      <c r="H47" s="94">
        <f t="shared" si="46"/>
        <v>0</v>
      </c>
      <c r="I47" s="94">
        <f t="shared" si="47"/>
        <v>0</v>
      </c>
      <c r="J47" s="68">
        <f t="shared" si="48"/>
        <v>0</v>
      </c>
      <c r="K47" s="94">
        <f t="shared" si="51"/>
        <v>0</v>
      </c>
      <c r="L47" s="94">
        <f t="shared" si="52"/>
        <v>0</v>
      </c>
    </row>
    <row r="48" spans="1:12">
      <c r="A48" s="182"/>
      <c r="B48" s="183"/>
      <c r="C48" s="234"/>
      <c r="D48" s="184"/>
      <c r="E48" s="185" t="str">
        <f t="shared" si="45"/>
        <v>unfilled</v>
      </c>
      <c r="F48" s="185">
        <f t="shared" si="49"/>
        <v>0</v>
      </c>
      <c r="G48" s="68">
        <f t="shared" si="50"/>
        <v>0</v>
      </c>
      <c r="H48" s="94">
        <f t="shared" si="46"/>
        <v>0</v>
      </c>
      <c r="I48" s="94">
        <f t="shared" si="47"/>
        <v>0</v>
      </c>
      <c r="J48" s="68">
        <f t="shared" si="48"/>
        <v>0</v>
      </c>
      <c r="K48" s="94">
        <f t="shared" si="51"/>
        <v>0</v>
      </c>
      <c r="L48" s="94">
        <f t="shared" si="52"/>
        <v>0</v>
      </c>
    </row>
    <row r="49" spans="1:12">
      <c r="A49" s="182"/>
      <c r="B49" s="183"/>
      <c r="C49" s="234"/>
      <c r="D49" s="184"/>
      <c r="E49" s="185" t="str">
        <f t="shared" si="45"/>
        <v>unfilled</v>
      </c>
      <c r="F49" s="185">
        <f t="shared" si="49"/>
        <v>0</v>
      </c>
      <c r="G49" s="68">
        <f t="shared" si="50"/>
        <v>0</v>
      </c>
      <c r="H49" s="94">
        <f t="shared" si="46"/>
        <v>0</v>
      </c>
      <c r="I49" s="94">
        <f t="shared" si="47"/>
        <v>0</v>
      </c>
      <c r="J49" s="68">
        <f t="shared" si="48"/>
        <v>0</v>
      </c>
      <c r="K49" s="94">
        <f t="shared" si="51"/>
        <v>0</v>
      </c>
      <c r="L49" s="94">
        <f t="shared" si="52"/>
        <v>0</v>
      </c>
    </row>
    <row r="50" spans="1:12" s="37" customFormat="1">
      <c r="A50" s="206"/>
      <c r="B50" s="67" t="s">
        <v>28</v>
      </c>
      <c r="C50" s="207"/>
      <c r="D50" s="207"/>
      <c r="E50" s="207"/>
      <c r="F50" s="207"/>
      <c r="G50" s="207"/>
      <c r="H50" s="205">
        <f t="shared" ref="H50:K50" si="53">SUM(H35:H49)</f>
        <v>0</v>
      </c>
      <c r="I50" s="205">
        <f t="shared" si="53"/>
        <v>0</v>
      </c>
      <c r="J50" s="205">
        <f t="shared" si="53"/>
        <v>0</v>
      </c>
      <c r="K50" s="205">
        <f t="shared" si="53"/>
        <v>0</v>
      </c>
      <c r="L50" s="205">
        <f>SUM(L35:L49)</f>
        <v>0</v>
      </c>
    </row>
    <row r="51" spans="1:12">
      <c r="A51" s="235" t="s">
        <v>856</v>
      </c>
      <c r="B51" s="235"/>
      <c r="C51" s="70"/>
      <c r="D51" s="70"/>
      <c r="E51" s="70"/>
      <c r="F51" s="70"/>
      <c r="G51" s="94"/>
    </row>
    <row r="52" spans="1:12">
      <c r="A52" s="69"/>
      <c r="B52" s="67"/>
      <c r="C52" s="70"/>
      <c r="D52" s="70"/>
      <c r="E52" s="70"/>
      <c r="F52" s="70"/>
      <c r="G52" s="94"/>
    </row>
    <row r="53" spans="1:12">
      <c r="A53" s="58" t="s">
        <v>3</v>
      </c>
      <c r="B53" s="65"/>
      <c r="C53" s="65"/>
      <c r="D53" s="65"/>
      <c r="E53" s="65"/>
      <c r="F53" s="65"/>
      <c r="L53" s="191">
        <f>L30+L50</f>
        <v>0</v>
      </c>
    </row>
    <row r="54" spans="1:12">
      <c r="A54" s="72" t="s">
        <v>17</v>
      </c>
    </row>
    <row r="55" spans="1:12">
      <c r="A55" s="71"/>
    </row>
  </sheetData>
  <sheetProtection algorithmName="SHA-512" hashValue="J4yJsgGlu0NSAFRB1LLxLWjLgvm7xYKPwpJLTuiQkscn1oyyDDwN6nF+hnDyOeW2UD8sztP/72Y5DMnJhQQ9hQ==" saltValue="U8NBweMjpJLvcQdDOsecvw==" spinCount="100000" sheet="1" objects="1" scenarios="1" selectLockedCells="1"/>
  <customSheetViews>
    <customSheetView guid="{9117A6E4-3188-4ED9-B4F9-227F3ED36B8E}" showPageBreaks="1" printArea="1">
      <selection activeCell="E13" sqref="E13"/>
      <pageMargins left="0.25" right="0.25" top="0.25" bottom="0.25" header="0" footer="0"/>
      <printOptions horizontalCentered="1" verticalCentered="1"/>
      <pageSetup scale="77" orientation="landscape"/>
      <headerFooter differentOddEven="1" differentFirst="1"/>
    </customSheetView>
    <customSheetView guid="{598C1E36-8F08-4BB1-90C4-58A0C77582D4}"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5C45CE92-5865-42B0-A7B1-C1D81846A77D}" showPageBreaks="1" printArea="1" topLeftCell="A16">
      <selection activeCell="E4" sqref="E4"/>
      <pageMargins left="0.25" right="0.25" top="0.25" bottom="0.25" header="0" footer="0"/>
      <printOptions horizontalCentered="1" verticalCentered="1"/>
      <pageSetup scale="77" orientation="landscape"/>
      <headerFooter differentOddEven="1" differentFirst="1"/>
    </customSheetView>
    <customSheetView guid="{0A7332CA-D094-47A0-A6F7-86EE8820F0DB}" showPageBreaks="1" printArea="1" view="pageBreakPreview" showRuler="0" topLeftCell="A7">
      <selection activeCell="E12" sqref="E12"/>
      <pageMargins left="0.25" right="0.25" top="0.25" bottom="0.25" header="0" footer="0"/>
      <pageSetup scale="77" orientation="landscape"/>
      <headerFooter alignWithMargins="0"/>
    </customSheetView>
    <customSheetView guid="{33B1B745-8793-4419-9A7E-C4F1C94CB636}" showPageBreaks="1" printArea="1" topLeftCell="A11">
      <selection activeCell="H30" sqref="H30"/>
      <pageMargins left="0.25" right="0.25" top="0.25" bottom="0.25" header="0" footer="0"/>
      <printOptions horizontalCentered="1" verticalCentered="1"/>
      <pageSetup scale="77" orientation="landscape"/>
      <headerFooter differentOddEven="1" differentFirst="1"/>
    </customSheetView>
    <customSheetView guid="{CE90A49D-D1F4-41C4-9F09-CD65997C02E6}">
      <selection activeCell="E13" sqref="E13"/>
      <pageMargins left="0.25" right="0.25" top="0.25" bottom="0.25" header="0" footer="0"/>
      <printOptions horizontalCentered="1" verticalCentered="1"/>
      <pageSetup scale="77" orientation="landscape"/>
      <headerFooter differentOddEven="1" differentFirst="1"/>
    </customSheetView>
    <customSheetView guid="{0FED1CFE-2DD4-41CE-A04B-68DEBA5D2A38}" showPageBreaks="1" printArea="1">
      <selection activeCell="B1" sqref="B1"/>
      <pageMargins left="0.25" right="0.25" top="0.25" bottom="0.25" header="0" footer="0"/>
      <printOptions horizontalCentered="1" verticalCentered="1"/>
      <pageSetup scale="77" orientation="landscape"/>
      <headerFooter differentOddEven="1" differentFirst="1"/>
    </customSheetView>
  </customSheetViews>
  <mergeCells count="10">
    <mergeCell ref="B33:F33"/>
    <mergeCell ref="B7:D7"/>
    <mergeCell ref="B13:G13"/>
    <mergeCell ref="D9:G9"/>
    <mergeCell ref="A1:K1"/>
    <mergeCell ref="A2:K2"/>
    <mergeCell ref="A3:K3"/>
    <mergeCell ref="A4:K4"/>
    <mergeCell ref="B6:D6"/>
    <mergeCell ref="B5:D5"/>
  </mergeCells>
  <phoneticPr fontId="0" type="noConversion"/>
  <printOptions horizontalCentered="1"/>
  <pageMargins left="0.25" right="0.25" top="0.25" bottom="0.25" header="0" footer="0"/>
  <pageSetup scale="70" fitToHeight="0" orientation="landscape" r:id="rId1"/>
  <headerFooter differentOddEven="1"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7"/>
  <sheetViews>
    <sheetView workbookViewId="0">
      <selection activeCell="I20" sqref="I20"/>
    </sheetView>
  </sheetViews>
  <sheetFormatPr defaultColWidth="8.88671875" defaultRowHeight="13.2"/>
  <cols>
    <col min="1" max="1" width="13.33203125" bestFit="1" customWidth="1"/>
    <col min="2" max="2" width="40.6640625" bestFit="1" customWidth="1"/>
    <col min="3" max="3" width="9.88671875" bestFit="1" customWidth="1"/>
    <col min="4" max="4" width="12.88671875" customWidth="1"/>
    <col min="5" max="5" width="28.33203125" bestFit="1" customWidth="1"/>
    <col min="6" max="6" width="25.5546875" bestFit="1" customWidth="1"/>
    <col min="7" max="7" width="9.109375" bestFit="1" customWidth="1"/>
    <col min="8" max="8" width="11.6640625" bestFit="1" customWidth="1"/>
    <col min="9" max="9" width="14.33203125" bestFit="1" customWidth="1"/>
    <col min="10" max="10" width="10.5546875" bestFit="1" customWidth="1"/>
    <col min="11" max="11" width="13.88671875" bestFit="1" customWidth="1"/>
    <col min="12" max="16384" width="8.88671875" style="209"/>
  </cols>
  <sheetData>
    <row r="1" spans="1:11" ht="16.2" thickBot="1">
      <c r="A1" s="284" t="s">
        <v>879</v>
      </c>
      <c r="B1" s="284" t="s">
        <v>758</v>
      </c>
      <c r="C1" s="284" t="s">
        <v>1203</v>
      </c>
      <c r="D1" s="285" t="s">
        <v>881</v>
      </c>
      <c r="E1" s="285" t="s">
        <v>882</v>
      </c>
      <c r="F1" s="285" t="s">
        <v>759</v>
      </c>
      <c r="G1" s="285" t="s">
        <v>883</v>
      </c>
      <c r="H1" s="286" t="s">
        <v>761</v>
      </c>
      <c r="I1" s="285" t="s">
        <v>107</v>
      </c>
      <c r="J1" s="287" t="s">
        <v>26</v>
      </c>
      <c r="K1" s="292" t="s">
        <v>1204</v>
      </c>
    </row>
    <row r="2" spans="1:11" ht="15.6">
      <c r="A2" s="280" t="s">
        <v>884</v>
      </c>
      <c r="B2" s="288" t="s">
        <v>698</v>
      </c>
      <c r="C2" s="281">
        <v>56049</v>
      </c>
      <c r="D2" s="289">
        <v>52655</v>
      </c>
      <c r="E2" s="289">
        <v>10560</v>
      </c>
      <c r="F2" s="289">
        <v>0</v>
      </c>
      <c r="G2" s="289">
        <v>15665</v>
      </c>
      <c r="H2" s="289">
        <v>3778.0120000000002</v>
      </c>
      <c r="I2" s="289">
        <v>1000</v>
      </c>
      <c r="J2" s="289">
        <v>139707.01199999999</v>
      </c>
      <c r="K2" s="209" t="s">
        <v>1201</v>
      </c>
    </row>
    <row r="3" spans="1:11" ht="15.6">
      <c r="A3" s="280" t="s">
        <v>886</v>
      </c>
      <c r="B3" s="288" t="s">
        <v>764</v>
      </c>
      <c r="C3" s="141">
        <v>0</v>
      </c>
      <c r="D3" s="290">
        <v>44670</v>
      </c>
      <c r="E3" s="290">
        <v>10560</v>
      </c>
      <c r="F3" s="290">
        <v>0</v>
      </c>
      <c r="G3" s="290">
        <v>131800</v>
      </c>
      <c r="H3" s="290">
        <v>5236.84</v>
      </c>
      <c r="I3" s="290">
        <v>1000</v>
      </c>
      <c r="J3" s="290">
        <v>193266.84</v>
      </c>
      <c r="K3" s="209" t="s">
        <v>1201</v>
      </c>
    </row>
    <row r="4" spans="1:11" ht="15.6">
      <c r="A4" s="282" t="s">
        <v>887</v>
      </c>
      <c r="B4" s="291" t="s">
        <v>574</v>
      </c>
      <c r="C4" s="141">
        <v>0</v>
      </c>
      <c r="D4" s="290">
        <v>0</v>
      </c>
      <c r="E4" s="290">
        <v>0</v>
      </c>
      <c r="F4" s="290">
        <v>0</v>
      </c>
      <c r="G4" s="290">
        <v>0</v>
      </c>
      <c r="H4" s="290">
        <v>0</v>
      </c>
      <c r="I4" s="290">
        <v>256532</v>
      </c>
      <c r="J4" s="290">
        <v>256532.26</v>
      </c>
      <c r="K4" s="209" t="s">
        <v>1201</v>
      </c>
    </row>
    <row r="5" spans="1:11" ht="15.6">
      <c r="A5" s="280" t="s">
        <v>892</v>
      </c>
      <c r="B5" s="288" t="s">
        <v>693</v>
      </c>
      <c r="C5" s="141">
        <v>46486</v>
      </c>
      <c r="D5" s="290">
        <v>116130</v>
      </c>
      <c r="E5" s="290">
        <v>0</v>
      </c>
      <c r="F5" s="290">
        <v>0</v>
      </c>
      <c r="G5" s="290">
        <v>111788</v>
      </c>
      <c r="H5" s="290">
        <v>7683.3119999999999</v>
      </c>
      <c r="I5" s="290"/>
      <c r="J5" s="290">
        <v>282087.31199999998</v>
      </c>
      <c r="K5" s="209" t="s">
        <v>1201</v>
      </c>
    </row>
    <row r="6" spans="1:11" ht="15.6">
      <c r="A6" s="280" t="s">
        <v>895</v>
      </c>
      <c r="B6" s="288" t="s">
        <v>786</v>
      </c>
      <c r="C6" s="141">
        <v>0</v>
      </c>
      <c r="D6" s="290">
        <v>0</v>
      </c>
      <c r="E6" s="290">
        <v>0</v>
      </c>
      <c r="F6" s="290">
        <v>0</v>
      </c>
      <c r="G6" s="290">
        <v>0</v>
      </c>
      <c r="H6" s="290">
        <v>0</v>
      </c>
      <c r="I6" s="290">
        <v>1603076</v>
      </c>
      <c r="J6" s="290">
        <v>1603076</v>
      </c>
      <c r="K6" s="209" t="s">
        <v>1201</v>
      </c>
    </row>
    <row r="7" spans="1:11" ht="15.6">
      <c r="A7" s="283" t="s">
        <v>936</v>
      </c>
      <c r="B7" s="288" t="s">
        <v>514</v>
      </c>
      <c r="C7" s="141">
        <v>0</v>
      </c>
      <c r="D7" s="290">
        <v>0</v>
      </c>
      <c r="E7" s="290">
        <v>0</v>
      </c>
      <c r="F7" s="290">
        <v>0</v>
      </c>
      <c r="G7" s="290"/>
      <c r="H7" s="290">
        <v>0</v>
      </c>
      <c r="I7" s="290">
        <v>1666014</v>
      </c>
      <c r="J7" s="290">
        <v>1666014</v>
      </c>
      <c r="K7" s="209" t="s">
        <v>1201</v>
      </c>
    </row>
  </sheetData>
  <autoFilter ref="A1:K7">
    <sortState ref="A2:L41">
      <sortCondition ref="A1:A41"/>
    </sortState>
  </autoFilter>
  <conditionalFormatting sqref="A1:C1">
    <cfRule type="cellIs" priority="1" stopIfTrue="1" operator="between">
      <formula>1</formula>
      <formula>382</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7"/>
  <sheetViews>
    <sheetView workbookViewId="0">
      <selection sqref="A1:C1048576"/>
    </sheetView>
  </sheetViews>
  <sheetFormatPr defaultColWidth="8.88671875" defaultRowHeight="13.2"/>
  <cols>
    <col min="1" max="1" width="13.33203125" bestFit="1" customWidth="1"/>
    <col min="2" max="2" width="48.44140625" bestFit="1" customWidth="1"/>
    <col min="3" max="4" width="9" bestFit="1" customWidth="1"/>
    <col min="5" max="5" width="23.88671875" bestFit="1" customWidth="1"/>
    <col min="6" max="6" width="9.109375" bestFit="1" customWidth="1"/>
    <col min="7" max="7" width="11.6640625" bestFit="1" customWidth="1"/>
    <col min="8" max="8" width="14.33203125" bestFit="1" customWidth="1"/>
    <col min="9" max="9" width="10.5546875" bestFit="1" customWidth="1"/>
    <col min="10" max="10" width="13.88671875" bestFit="1" customWidth="1"/>
    <col min="11" max="16384" width="8.88671875" style="209"/>
  </cols>
  <sheetData>
    <row r="1" spans="1:10" ht="18.600000000000001" thickBot="1">
      <c r="A1" s="284" t="s">
        <v>879</v>
      </c>
      <c r="B1" s="284" t="s">
        <v>758</v>
      </c>
      <c r="C1" s="284" t="s">
        <v>880</v>
      </c>
      <c r="D1" s="285" t="s">
        <v>881</v>
      </c>
      <c r="E1" s="285" t="s">
        <v>882</v>
      </c>
      <c r="F1" s="285" t="s">
        <v>883</v>
      </c>
      <c r="G1" s="286" t="s">
        <v>761</v>
      </c>
      <c r="H1" s="285" t="s">
        <v>107</v>
      </c>
      <c r="I1" s="287" t="s">
        <v>26</v>
      </c>
      <c r="J1" s="292" t="s">
        <v>1204</v>
      </c>
    </row>
    <row r="2" spans="1:10" ht="15.6">
      <c r="A2" s="280" t="s">
        <v>884</v>
      </c>
      <c r="B2" s="293" t="s">
        <v>885</v>
      </c>
      <c r="C2" s="141">
        <v>64766</v>
      </c>
      <c r="D2" s="290">
        <v>55035</v>
      </c>
      <c r="E2" s="290"/>
      <c r="F2" s="290">
        <v>13954</v>
      </c>
      <c r="G2" s="290">
        <v>3745.1399999999994</v>
      </c>
      <c r="H2" s="290">
        <v>1000</v>
      </c>
      <c r="I2" s="290">
        <f t="shared" ref="I2:I6" si="0">SUM(C2:H2)</f>
        <v>138500.14000000001</v>
      </c>
      <c r="J2" s="310" t="s">
        <v>1201</v>
      </c>
    </row>
    <row r="3" spans="1:10" ht="15.6">
      <c r="A3" s="280" t="s">
        <v>886</v>
      </c>
      <c r="B3" s="293" t="s">
        <v>764</v>
      </c>
      <c r="C3" s="141">
        <v>0</v>
      </c>
      <c r="D3" s="290">
        <v>44250</v>
      </c>
      <c r="E3" s="290">
        <v>10560</v>
      </c>
      <c r="F3" s="290">
        <v>131615</v>
      </c>
      <c r="G3" s="290">
        <v>5219.8999999999996</v>
      </c>
      <c r="H3" s="290">
        <v>1000</v>
      </c>
      <c r="I3" s="290">
        <f t="shared" si="0"/>
        <v>192644.9</v>
      </c>
      <c r="J3" s="310" t="s">
        <v>1201</v>
      </c>
    </row>
    <row r="4" spans="1:10" ht="15.6">
      <c r="A4" s="280" t="s">
        <v>887</v>
      </c>
      <c r="B4" s="293" t="s">
        <v>574</v>
      </c>
      <c r="C4" s="141">
        <v>119548</v>
      </c>
      <c r="D4" s="290">
        <v>81338</v>
      </c>
      <c r="E4" s="290">
        <v>0</v>
      </c>
      <c r="F4" s="290">
        <v>35525</v>
      </c>
      <c r="G4" s="290">
        <v>6620</v>
      </c>
      <c r="H4" s="290"/>
      <c r="I4" s="290">
        <f t="shared" si="0"/>
        <v>243031</v>
      </c>
      <c r="J4" s="310" t="s">
        <v>1201</v>
      </c>
    </row>
    <row r="5" spans="1:10" ht="15.6">
      <c r="A5" s="280" t="s">
        <v>892</v>
      </c>
      <c r="B5" s="293" t="s">
        <v>893</v>
      </c>
      <c r="C5" s="141">
        <v>47900</v>
      </c>
      <c r="D5" s="290">
        <v>123970</v>
      </c>
      <c r="E5" s="290"/>
      <c r="F5" s="290">
        <v>129195</v>
      </c>
      <c r="G5" s="290">
        <v>8429.82</v>
      </c>
      <c r="H5" s="290">
        <v>0</v>
      </c>
      <c r="I5" s="290">
        <f t="shared" si="0"/>
        <v>309494.82</v>
      </c>
      <c r="J5" s="310" t="s">
        <v>1201</v>
      </c>
    </row>
    <row r="6" spans="1:10" ht="15.6">
      <c r="A6" s="280" t="s">
        <v>895</v>
      </c>
      <c r="B6" s="293" t="s">
        <v>896</v>
      </c>
      <c r="C6" s="141">
        <v>690245</v>
      </c>
      <c r="D6" s="290">
        <v>403150</v>
      </c>
      <c r="E6" s="290">
        <v>36180</v>
      </c>
      <c r="F6" s="290">
        <v>433250</v>
      </c>
      <c r="G6" s="290">
        <v>43759</v>
      </c>
      <c r="H6" s="290">
        <v>101663</v>
      </c>
      <c r="I6" s="290">
        <f t="shared" si="0"/>
        <v>1708247</v>
      </c>
      <c r="J6" s="310" t="s">
        <v>1201</v>
      </c>
    </row>
    <row r="7" spans="1:10" ht="15.6">
      <c r="A7" s="280" t="s">
        <v>936</v>
      </c>
      <c r="B7" s="290" t="s">
        <v>514</v>
      </c>
      <c r="C7" s="141">
        <v>540000</v>
      </c>
      <c r="D7" s="290">
        <v>234875</v>
      </c>
      <c r="E7" s="290">
        <v>24000</v>
      </c>
      <c r="F7" s="290">
        <v>787712</v>
      </c>
      <c r="G7" s="290">
        <v>44424</v>
      </c>
      <c r="H7" s="290">
        <v>87288</v>
      </c>
      <c r="I7" s="290">
        <f>SUM(C7:H7)</f>
        <v>1718299</v>
      </c>
      <c r="J7" s="209" t="s">
        <v>1201</v>
      </c>
    </row>
  </sheetData>
  <autoFilter ref="A1:J7">
    <sortState ref="A2:J41">
      <sortCondition sortBy="cellColor" ref="A1:A41" dxfId="0"/>
    </sortState>
  </autoFilter>
  <conditionalFormatting sqref="A1:C1">
    <cfRule type="cellIs" priority="1" stopIfTrue="1" operator="between">
      <formula>1</formula>
      <formula>382</formula>
    </cfRule>
  </conditionalFormatting>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7"/>
  <sheetViews>
    <sheetView workbookViewId="0">
      <selection activeCell="I1" sqref="I1"/>
    </sheetView>
  </sheetViews>
  <sheetFormatPr defaultRowHeight="13.2"/>
  <cols>
    <col min="1" max="1" width="13.33203125" bestFit="1" customWidth="1"/>
    <col min="2" max="2" width="9" customWidth="1"/>
    <col min="3" max="3" width="18.88671875" customWidth="1"/>
    <col min="4" max="4" width="10.6640625" bestFit="1" customWidth="1"/>
    <col min="5" max="5" width="10.44140625" bestFit="1" customWidth="1"/>
    <col min="6" max="6" width="28.33203125" bestFit="1" customWidth="1"/>
    <col min="7" max="7" width="9.109375" bestFit="1" customWidth="1"/>
    <col min="8" max="8" width="11.6640625" bestFit="1" customWidth="1"/>
    <col min="9" max="9" width="14.33203125" bestFit="1" customWidth="1"/>
    <col min="10" max="10" width="10.5546875" bestFit="1" customWidth="1"/>
    <col min="11" max="11" width="13.88671875" bestFit="1" customWidth="1"/>
  </cols>
  <sheetData>
    <row r="1" spans="1:11" ht="16.2" thickBot="1">
      <c r="A1" s="284" t="s">
        <v>879</v>
      </c>
      <c r="B1" s="333" t="s">
        <v>758</v>
      </c>
      <c r="C1" s="334"/>
      <c r="D1" s="284" t="s">
        <v>1205</v>
      </c>
      <c r="E1" s="285" t="s">
        <v>881</v>
      </c>
      <c r="F1" s="285" t="s">
        <v>882</v>
      </c>
      <c r="G1" s="285" t="s">
        <v>883</v>
      </c>
      <c r="H1" s="286" t="s">
        <v>761</v>
      </c>
      <c r="I1" s="285" t="s">
        <v>107</v>
      </c>
      <c r="J1" s="287" t="s">
        <v>26</v>
      </c>
      <c r="K1" s="292" t="s">
        <v>1204</v>
      </c>
    </row>
    <row r="2" spans="1:11" s="209" customFormat="1" ht="15.6">
      <c r="A2" s="280" t="s">
        <v>884</v>
      </c>
      <c r="B2" s="335" t="s">
        <v>885</v>
      </c>
      <c r="C2" s="335"/>
      <c r="D2" s="281">
        <v>64766</v>
      </c>
      <c r="E2" s="289">
        <v>57160</v>
      </c>
      <c r="F2" s="289"/>
      <c r="G2" s="289">
        <v>11765</v>
      </c>
      <c r="H2" s="294">
        <v>3743.3479999999995</v>
      </c>
      <c r="I2" s="289">
        <v>1000</v>
      </c>
      <c r="J2" s="295">
        <f t="shared" ref="J2:J6" si="0">SUM(D2:I2)</f>
        <v>138434.348</v>
      </c>
      <c r="K2" s="209" t="s">
        <v>1201</v>
      </c>
    </row>
    <row r="3" spans="1:11" s="209" customFormat="1" ht="15.6">
      <c r="A3" s="280" t="s">
        <v>886</v>
      </c>
      <c r="B3" s="332" t="s">
        <v>764</v>
      </c>
      <c r="C3" s="332"/>
      <c r="D3" s="141">
        <v>0</v>
      </c>
      <c r="E3" s="290">
        <v>51383</v>
      </c>
      <c r="F3" s="290">
        <v>10560</v>
      </c>
      <c r="G3" s="290">
        <v>124465</v>
      </c>
      <c r="H3" s="294">
        <v>5219.4239999999991</v>
      </c>
      <c r="I3" s="290">
        <v>1000</v>
      </c>
      <c r="J3" s="295">
        <f t="shared" si="0"/>
        <v>192627.424</v>
      </c>
      <c r="K3" s="209" t="s">
        <v>1201</v>
      </c>
    </row>
    <row r="4" spans="1:11" s="209" customFormat="1" ht="15.6">
      <c r="A4" s="280" t="s">
        <v>887</v>
      </c>
      <c r="B4" s="332" t="s">
        <v>574</v>
      </c>
      <c r="C4" s="332"/>
      <c r="D4" s="141">
        <v>119548</v>
      </c>
      <c r="E4" s="290">
        <v>82465</v>
      </c>
      <c r="F4" s="290">
        <v>0</v>
      </c>
      <c r="G4" s="290">
        <v>36545</v>
      </c>
      <c r="H4" s="294">
        <v>6680</v>
      </c>
      <c r="I4" s="290"/>
      <c r="J4" s="295">
        <f t="shared" si="0"/>
        <v>245238</v>
      </c>
      <c r="K4" s="209" t="s">
        <v>1201</v>
      </c>
    </row>
    <row r="5" spans="1:11" s="209" customFormat="1" ht="15.6">
      <c r="A5" s="280" t="s">
        <v>892</v>
      </c>
      <c r="B5" s="332" t="s">
        <v>893</v>
      </c>
      <c r="C5" s="332"/>
      <c r="D5" s="141">
        <v>47900</v>
      </c>
      <c r="E5" s="290">
        <v>147000</v>
      </c>
      <c r="F5" s="290"/>
      <c r="G5" s="290">
        <v>104700</v>
      </c>
      <c r="H5" s="294">
        <v>8389</v>
      </c>
      <c r="I5" s="290"/>
      <c r="J5" s="295">
        <f t="shared" si="0"/>
        <v>307989</v>
      </c>
      <c r="K5" s="209" t="s">
        <v>1201</v>
      </c>
    </row>
    <row r="6" spans="1:11" s="209" customFormat="1" ht="15.6">
      <c r="A6" s="280" t="s">
        <v>895</v>
      </c>
      <c r="B6" s="332" t="s">
        <v>896</v>
      </c>
      <c r="C6" s="332"/>
      <c r="D6" s="141">
        <v>704766</v>
      </c>
      <c r="E6" s="290">
        <v>389251</v>
      </c>
      <c r="F6" s="290">
        <v>36180</v>
      </c>
      <c r="G6" s="290">
        <v>454000</v>
      </c>
      <c r="H6" s="294">
        <v>44358</v>
      </c>
      <c r="I6" s="290">
        <v>101000</v>
      </c>
      <c r="J6" s="295">
        <f t="shared" si="0"/>
        <v>1729555</v>
      </c>
      <c r="K6" s="209" t="s">
        <v>1201</v>
      </c>
    </row>
    <row r="7" spans="1:11" s="209" customFormat="1" ht="15.6">
      <c r="A7" s="280" t="s">
        <v>936</v>
      </c>
      <c r="B7" s="332" t="s">
        <v>514</v>
      </c>
      <c r="C7" s="332"/>
      <c r="D7" s="141">
        <v>540000</v>
      </c>
      <c r="E7" s="290">
        <v>234875</v>
      </c>
      <c r="F7" s="290">
        <v>0</v>
      </c>
      <c r="G7" s="290">
        <v>893676</v>
      </c>
      <c r="H7" s="294">
        <v>46719</v>
      </c>
      <c r="I7" s="290">
        <v>88000</v>
      </c>
      <c r="J7" s="295">
        <f>SUM(D7:I7)</f>
        <v>1803270</v>
      </c>
      <c r="K7" s="209" t="s">
        <v>1201</v>
      </c>
    </row>
  </sheetData>
  <autoFilter ref="A1:K7">
    <filterColumn colId="1" showButton="0"/>
  </autoFilter>
  <mergeCells count="7">
    <mergeCell ref="B7:C7"/>
    <mergeCell ref="B5:C5"/>
    <mergeCell ref="B6:C6"/>
    <mergeCell ref="B1:C1"/>
    <mergeCell ref="B2:C2"/>
    <mergeCell ref="B3:C3"/>
    <mergeCell ref="B4:C4"/>
  </mergeCells>
  <conditionalFormatting sqref="A1:B1 D1">
    <cfRule type="cellIs" priority="1" stopIfTrue="1" operator="between">
      <formula>1</formula>
      <formula>382</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7"/>
  <sheetViews>
    <sheetView topLeftCell="A2" workbookViewId="0">
      <selection activeCell="F17" sqref="F17"/>
    </sheetView>
  </sheetViews>
  <sheetFormatPr defaultRowHeight="13.2"/>
  <cols>
    <col min="1" max="1" width="13.88671875" bestFit="1" customWidth="1"/>
    <col min="2" max="2" width="34.33203125" bestFit="1" customWidth="1"/>
    <col min="4" max="4" width="11.33203125" bestFit="1" customWidth="1"/>
    <col min="5" max="5" width="10.109375" bestFit="1" customWidth="1"/>
    <col min="6" max="6" width="30.6640625" bestFit="1" customWidth="1"/>
    <col min="7" max="7" width="13.109375" bestFit="1" customWidth="1"/>
    <col min="8" max="8" width="12.6640625" bestFit="1" customWidth="1"/>
    <col min="9" max="9" width="15.44140625" bestFit="1" customWidth="1"/>
    <col min="10" max="10" width="13.109375" bestFit="1" customWidth="1"/>
    <col min="11" max="11" width="13.88671875" bestFit="1" customWidth="1"/>
  </cols>
  <sheetData>
    <row r="1" spans="1:11" ht="19.8" thickBot="1">
      <c r="A1" s="302" t="s">
        <v>879</v>
      </c>
      <c r="B1" s="337" t="s">
        <v>758</v>
      </c>
      <c r="C1" s="338"/>
      <c r="D1" s="302" t="s">
        <v>1205</v>
      </c>
      <c r="E1" s="303" t="s">
        <v>881</v>
      </c>
      <c r="F1" s="303" t="s">
        <v>882</v>
      </c>
      <c r="G1" s="303" t="s">
        <v>883</v>
      </c>
      <c r="H1" s="304" t="s">
        <v>761</v>
      </c>
      <c r="I1" s="303" t="s">
        <v>107</v>
      </c>
      <c r="J1" s="305" t="s">
        <v>26</v>
      </c>
      <c r="K1" s="308" t="s">
        <v>1204</v>
      </c>
    </row>
    <row r="2" spans="1:11" ht="19.2">
      <c r="A2" s="296" t="s">
        <v>884</v>
      </c>
      <c r="B2" s="339" t="s">
        <v>885</v>
      </c>
      <c r="C2" s="339"/>
      <c r="D2" s="297">
        <v>64766</v>
      </c>
      <c r="E2" s="297">
        <v>57160</v>
      </c>
      <c r="F2" s="297"/>
      <c r="G2" s="297">
        <v>11765</v>
      </c>
      <c r="H2" s="298">
        <v>3743</v>
      </c>
      <c r="I2" s="306">
        <v>1000</v>
      </c>
      <c r="J2" s="299">
        <f t="shared" ref="J2:J7" si="0">SUM(D2:I2)</f>
        <v>138434</v>
      </c>
      <c r="K2" t="s">
        <v>1201</v>
      </c>
    </row>
    <row r="3" spans="1:11" ht="19.2">
      <c r="A3" s="296" t="s">
        <v>886</v>
      </c>
      <c r="B3" s="336" t="s">
        <v>764</v>
      </c>
      <c r="C3" s="336"/>
      <c r="D3" s="300"/>
      <c r="E3" s="300">
        <v>51383</v>
      </c>
      <c r="F3" s="300"/>
      <c r="G3" s="300">
        <v>134500</v>
      </c>
      <c r="H3" s="298">
        <v>5205</v>
      </c>
      <c r="I3" s="307">
        <v>7250</v>
      </c>
      <c r="J3" s="299">
        <f t="shared" si="0"/>
        <v>198338</v>
      </c>
      <c r="K3" t="s">
        <v>1201</v>
      </c>
    </row>
    <row r="4" spans="1:11" ht="19.2">
      <c r="A4" s="296" t="s">
        <v>887</v>
      </c>
      <c r="B4" s="336" t="s">
        <v>574</v>
      </c>
      <c r="C4" s="336"/>
      <c r="D4" s="300">
        <v>51948</v>
      </c>
      <c r="E4" s="300">
        <v>83644</v>
      </c>
      <c r="F4" s="300"/>
      <c r="G4" s="300">
        <v>36580</v>
      </c>
      <c r="H4" s="298">
        <v>4821</v>
      </c>
      <c r="I4" s="307">
        <v>25000</v>
      </c>
      <c r="J4" s="299">
        <f t="shared" si="0"/>
        <v>201993</v>
      </c>
      <c r="K4" t="s">
        <v>1201</v>
      </c>
    </row>
    <row r="5" spans="1:11" ht="19.2">
      <c r="A5" s="296" t="s">
        <v>892</v>
      </c>
      <c r="B5" s="336" t="s">
        <v>893</v>
      </c>
      <c r="C5" s="336"/>
      <c r="D5" s="300">
        <v>120789</v>
      </c>
      <c r="E5" s="300">
        <v>146020</v>
      </c>
      <c r="F5" s="300"/>
      <c r="G5" s="300">
        <v>101200</v>
      </c>
      <c r="H5" s="298">
        <v>10305</v>
      </c>
      <c r="I5" s="307"/>
      <c r="J5" s="299">
        <f t="shared" si="0"/>
        <v>378314</v>
      </c>
      <c r="K5" t="s">
        <v>1201</v>
      </c>
    </row>
    <row r="6" spans="1:11" s="309" customFormat="1" ht="19.2">
      <c r="A6" s="296" t="s">
        <v>895</v>
      </c>
      <c r="B6" s="336" t="s">
        <v>896</v>
      </c>
      <c r="C6" s="336"/>
      <c r="D6" s="300">
        <v>759974</v>
      </c>
      <c r="E6" s="300">
        <v>398414</v>
      </c>
      <c r="F6" s="300"/>
      <c r="G6" s="298">
        <v>449000</v>
      </c>
      <c r="H6" s="301">
        <v>45007</v>
      </c>
      <c r="I6" s="299">
        <v>101000</v>
      </c>
      <c r="J6" s="299">
        <f t="shared" si="0"/>
        <v>1753395</v>
      </c>
      <c r="K6" t="s">
        <v>1201</v>
      </c>
    </row>
    <row r="7" spans="1:11" s="309" customFormat="1" ht="19.2">
      <c r="A7" s="296" t="s">
        <v>936</v>
      </c>
      <c r="B7" s="336" t="s">
        <v>514</v>
      </c>
      <c r="C7" s="336"/>
      <c r="D7" s="300">
        <v>540000</v>
      </c>
      <c r="E7" s="300">
        <v>237125</v>
      </c>
      <c r="F7" s="300"/>
      <c r="G7" s="298">
        <v>861988</v>
      </c>
      <c r="H7" s="301">
        <v>45895</v>
      </c>
      <c r="I7" s="299">
        <v>88000</v>
      </c>
      <c r="J7" s="299">
        <f t="shared" si="0"/>
        <v>1773008</v>
      </c>
      <c r="K7" t="s">
        <v>1201</v>
      </c>
    </row>
  </sheetData>
  <autoFilter ref="A1:K5">
    <filterColumn colId="1" showButton="0"/>
  </autoFilter>
  <mergeCells count="7">
    <mergeCell ref="B6:C6"/>
    <mergeCell ref="B7:C7"/>
    <mergeCell ref="B5:C5"/>
    <mergeCell ref="B1:C1"/>
    <mergeCell ref="B2:C2"/>
    <mergeCell ref="B3:C3"/>
    <mergeCell ref="B4:C4"/>
  </mergeCells>
  <conditionalFormatting sqref="A1:B1 D1">
    <cfRule type="cellIs" priority="1" stopIfTrue="1" operator="between">
      <formula>1</formula>
      <formula>382</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6"/>
  <sheetViews>
    <sheetView zoomScaleNormal="100" workbookViewId="0">
      <selection activeCell="A12" sqref="A12"/>
    </sheetView>
  </sheetViews>
  <sheetFormatPr defaultColWidth="11.44140625" defaultRowHeight="14.4"/>
  <cols>
    <col min="1" max="1" width="40.6640625" style="56" customWidth="1"/>
    <col min="2" max="2" width="12.88671875" style="56" bestFit="1" customWidth="1"/>
    <col min="3" max="3" width="8.88671875" style="56" customWidth="1"/>
    <col min="4" max="4" width="9.88671875" style="56" bestFit="1" customWidth="1"/>
    <col min="5" max="5" width="10.88671875" style="56" bestFit="1" customWidth="1"/>
    <col min="6" max="6" width="14" style="56" bestFit="1" customWidth="1"/>
    <col min="7" max="7" width="21.5546875" style="56" bestFit="1" customWidth="1"/>
    <col min="8" max="8" width="10.5546875" style="56" bestFit="1" customWidth="1"/>
    <col min="9" max="9" width="14.6640625" style="56" bestFit="1" customWidth="1"/>
    <col min="10" max="16384" width="11.44140625" style="56"/>
  </cols>
  <sheetData>
    <row r="1" spans="1:9" s="57" customFormat="1" ht="18">
      <c r="A1" s="331" t="s">
        <v>0</v>
      </c>
      <c r="B1" s="331"/>
      <c r="C1" s="331"/>
      <c r="D1" s="331"/>
      <c r="E1" s="331"/>
      <c r="F1" s="331"/>
      <c r="G1" s="331"/>
      <c r="H1" s="331"/>
      <c r="I1" s="331"/>
    </row>
    <row r="2" spans="1:9" s="57" customFormat="1" ht="18">
      <c r="A2" s="331" t="s">
        <v>1</v>
      </c>
      <c r="B2" s="331"/>
      <c r="C2" s="331"/>
      <c r="D2" s="331"/>
      <c r="E2" s="331"/>
      <c r="F2" s="331"/>
      <c r="G2" s="331"/>
      <c r="H2" s="331"/>
      <c r="I2" s="331"/>
    </row>
    <row r="3" spans="1:9" s="57" customFormat="1" ht="18">
      <c r="A3" s="331" t="s">
        <v>61</v>
      </c>
      <c r="B3" s="331"/>
      <c r="C3" s="331"/>
      <c r="D3" s="331"/>
      <c r="E3" s="331"/>
      <c r="F3" s="331"/>
      <c r="G3" s="331"/>
      <c r="H3" s="331"/>
      <c r="I3" s="331"/>
    </row>
    <row r="4" spans="1:9" s="57" customFormat="1" ht="18">
      <c r="A4" s="331" t="s">
        <v>1192</v>
      </c>
      <c r="B4" s="331"/>
      <c r="C4" s="331"/>
      <c r="D4" s="331"/>
      <c r="E4" s="331"/>
      <c r="F4" s="331"/>
      <c r="G4" s="331"/>
      <c r="H4" s="331"/>
      <c r="I4" s="331"/>
    </row>
    <row r="5" spans="1:9" s="58" customFormat="1">
      <c r="A5" s="37" t="s">
        <v>848</v>
      </c>
      <c r="B5" s="342">
        <f>'Operating Fund Summary '!B6:D6</f>
        <v>0</v>
      </c>
      <c r="C5" s="342"/>
      <c r="D5" s="342"/>
      <c r="E5" s="342"/>
      <c r="F5" s="342"/>
      <c r="G5" s="342"/>
      <c r="H5" s="342"/>
      <c r="I5" s="342"/>
    </row>
    <row r="6" spans="1:9" s="58" customFormat="1">
      <c r="A6" s="37" t="s">
        <v>836</v>
      </c>
      <c r="B6" s="342" t="e">
        <f>'Operating Fund Summary '!B7:D7</f>
        <v>#N/A</v>
      </c>
      <c r="C6" s="342"/>
      <c r="D6" s="342"/>
      <c r="E6" s="342"/>
      <c r="F6" s="342"/>
      <c r="G6" s="342"/>
      <c r="H6" s="342"/>
      <c r="I6" s="342"/>
    </row>
    <row r="7" spans="1:9" s="58" customFormat="1">
      <c r="A7" s="37" t="s">
        <v>837</v>
      </c>
      <c r="B7" s="342" t="str">
        <f>'Operating Fund Summary '!B8:D8</f>
        <v>Student Government Operating</v>
      </c>
      <c r="C7" s="342"/>
      <c r="D7" s="342"/>
      <c r="E7" s="342"/>
      <c r="F7" s="342"/>
      <c r="G7" s="342"/>
      <c r="H7" s="342"/>
      <c r="I7" s="342"/>
    </row>
    <row r="8" spans="1:9" s="58" customFormat="1"/>
    <row r="9" spans="1:9" s="58" customFormat="1"/>
    <row r="10" spans="1:9">
      <c r="A10" s="340" t="s">
        <v>824</v>
      </c>
      <c r="B10" s="188" t="s">
        <v>62</v>
      </c>
      <c r="C10" s="188" t="s">
        <v>52</v>
      </c>
      <c r="D10" s="188" t="s">
        <v>56</v>
      </c>
      <c r="E10" s="188" t="s">
        <v>53</v>
      </c>
      <c r="F10" s="188" t="s">
        <v>54</v>
      </c>
      <c r="G10" s="340" t="s">
        <v>850</v>
      </c>
      <c r="H10" s="188" t="s">
        <v>47</v>
      </c>
      <c r="I10" s="341" t="s">
        <v>851</v>
      </c>
    </row>
    <row r="11" spans="1:9">
      <c r="A11" s="340"/>
      <c r="B11" s="188" t="s">
        <v>859</v>
      </c>
      <c r="C11" s="188" t="s">
        <v>23</v>
      </c>
      <c r="D11" s="188" t="s">
        <v>57</v>
      </c>
      <c r="E11" s="188" t="s">
        <v>58</v>
      </c>
      <c r="F11" s="195" t="s">
        <v>55</v>
      </c>
      <c r="G11" s="340"/>
      <c r="H11" s="188" t="s">
        <v>59</v>
      </c>
      <c r="I11" s="341"/>
    </row>
    <row r="12" spans="1:9">
      <c r="A12" s="198"/>
      <c r="B12" s="199"/>
      <c r="C12" s="200"/>
      <c r="D12" s="201"/>
      <c r="E12" s="183"/>
      <c r="F12" s="183"/>
      <c r="G12" s="202">
        <f>ROUND(+C12*D12*E12*F12,0)</f>
        <v>0</v>
      </c>
      <c r="H12" s="202">
        <f>ROUND(IF(B12=1,G12*7.65%,0),0)</f>
        <v>0</v>
      </c>
      <c r="I12" s="203">
        <f>H12+G12</f>
        <v>0</v>
      </c>
    </row>
    <row r="13" spans="1:9">
      <c r="A13" s="198"/>
      <c r="B13" s="199"/>
      <c r="C13" s="200"/>
      <c r="D13" s="201"/>
      <c r="E13" s="183"/>
      <c r="F13" s="183"/>
      <c r="G13" s="202">
        <f t="shared" ref="G13:G18" si="0">ROUND(+C13*D13*E13*F13,0)</f>
        <v>0</v>
      </c>
      <c r="H13" s="202">
        <f t="shared" ref="H13:H18" si="1">ROUND(IF(B13=1,G13*7.65%,0),0)</f>
        <v>0</v>
      </c>
      <c r="I13" s="203">
        <f>H13+G13</f>
        <v>0</v>
      </c>
    </row>
    <row r="14" spans="1:9">
      <c r="A14" s="198"/>
      <c r="B14" s="199"/>
      <c r="C14" s="200"/>
      <c r="D14" s="201"/>
      <c r="E14" s="183"/>
      <c r="F14" s="183"/>
      <c r="G14" s="202">
        <f t="shared" ref="G14" si="2">ROUND(+C14*D14*E14*F14,0)</f>
        <v>0</v>
      </c>
      <c r="H14" s="202">
        <f t="shared" ref="H14" si="3">ROUND(IF(B14=1,G14*7.65%,0),0)</f>
        <v>0</v>
      </c>
      <c r="I14" s="203">
        <f t="shared" ref="I14" si="4">H14+G14</f>
        <v>0</v>
      </c>
    </row>
    <row r="15" spans="1:9">
      <c r="A15" s="198"/>
      <c r="B15" s="199"/>
      <c r="C15" s="200"/>
      <c r="D15" s="201"/>
      <c r="E15" s="183"/>
      <c r="F15" s="183"/>
      <c r="G15" s="202">
        <f t="shared" si="0"/>
        <v>0</v>
      </c>
      <c r="H15" s="202">
        <f t="shared" si="1"/>
        <v>0</v>
      </c>
      <c r="I15" s="203">
        <f t="shared" ref="I15:I18" si="5">H15+G15</f>
        <v>0</v>
      </c>
    </row>
    <row r="16" spans="1:9">
      <c r="A16" s="198"/>
      <c r="B16" s="199"/>
      <c r="C16" s="200"/>
      <c r="D16" s="201"/>
      <c r="E16" s="183"/>
      <c r="F16" s="183"/>
      <c r="G16" s="202">
        <f t="shared" si="0"/>
        <v>0</v>
      </c>
      <c r="H16" s="202">
        <f t="shared" si="1"/>
        <v>0</v>
      </c>
      <c r="I16" s="203">
        <f t="shared" si="5"/>
        <v>0</v>
      </c>
    </row>
    <row r="17" spans="1:9">
      <c r="A17" s="198"/>
      <c r="B17" s="199"/>
      <c r="C17" s="200"/>
      <c r="D17" s="201"/>
      <c r="E17" s="183"/>
      <c r="F17" s="183"/>
      <c r="G17" s="202">
        <f t="shared" si="0"/>
        <v>0</v>
      </c>
      <c r="H17" s="202">
        <f t="shared" si="1"/>
        <v>0</v>
      </c>
      <c r="I17" s="203">
        <f t="shared" si="5"/>
        <v>0</v>
      </c>
    </row>
    <row r="18" spans="1:9">
      <c r="A18" s="198"/>
      <c r="B18" s="199"/>
      <c r="C18" s="200"/>
      <c r="D18" s="201"/>
      <c r="E18" s="183"/>
      <c r="F18" s="183"/>
      <c r="G18" s="202">
        <f t="shared" si="0"/>
        <v>0</v>
      </c>
      <c r="H18" s="202">
        <f t="shared" si="1"/>
        <v>0</v>
      </c>
      <c r="I18" s="203">
        <f t="shared" si="5"/>
        <v>0</v>
      </c>
    </row>
    <row r="19" spans="1:9">
      <c r="A19" s="198"/>
      <c r="B19" s="199"/>
      <c r="C19" s="200"/>
      <c r="D19" s="201"/>
      <c r="E19" s="183"/>
      <c r="F19" s="183"/>
      <c r="G19" s="202">
        <f t="shared" ref="G19:G31" si="6">ROUND(+C19*D19*E19*F19,0)</f>
        <v>0</v>
      </c>
      <c r="H19" s="202">
        <f t="shared" ref="H19:H31" si="7">ROUND(IF(B19=1,G19*7.65%,0),0)</f>
        <v>0</v>
      </c>
      <c r="I19" s="203">
        <f>H19+G19</f>
        <v>0</v>
      </c>
    </row>
    <row r="20" spans="1:9">
      <c r="A20" s="198"/>
      <c r="B20" s="199"/>
      <c r="C20" s="200"/>
      <c r="D20" s="201"/>
      <c r="E20" s="183"/>
      <c r="F20" s="183"/>
      <c r="G20" s="202">
        <f t="shared" si="6"/>
        <v>0</v>
      </c>
      <c r="H20" s="202">
        <f t="shared" si="7"/>
        <v>0</v>
      </c>
      <c r="I20" s="203">
        <f t="shared" ref="I20:I31" si="8">H20+G20</f>
        <v>0</v>
      </c>
    </row>
    <row r="21" spans="1:9">
      <c r="A21" s="198"/>
      <c r="B21" s="199"/>
      <c r="C21" s="200"/>
      <c r="D21" s="201"/>
      <c r="E21" s="183"/>
      <c r="F21" s="183"/>
      <c r="G21" s="202">
        <f t="shared" si="6"/>
        <v>0</v>
      </c>
      <c r="H21" s="202">
        <f t="shared" si="7"/>
        <v>0</v>
      </c>
      <c r="I21" s="203">
        <f t="shared" si="8"/>
        <v>0</v>
      </c>
    </row>
    <row r="22" spans="1:9">
      <c r="A22" s="198"/>
      <c r="B22" s="199"/>
      <c r="C22" s="200"/>
      <c r="D22" s="201"/>
      <c r="E22" s="183"/>
      <c r="F22" s="183"/>
      <c r="G22" s="202">
        <f t="shared" si="6"/>
        <v>0</v>
      </c>
      <c r="H22" s="202">
        <f t="shared" si="7"/>
        <v>0</v>
      </c>
      <c r="I22" s="203">
        <f t="shared" si="8"/>
        <v>0</v>
      </c>
    </row>
    <row r="23" spans="1:9">
      <c r="A23" s="198"/>
      <c r="B23" s="199"/>
      <c r="C23" s="200"/>
      <c r="D23" s="201"/>
      <c r="E23" s="183"/>
      <c r="F23" s="183"/>
      <c r="G23" s="202">
        <f t="shared" si="6"/>
        <v>0</v>
      </c>
      <c r="H23" s="202">
        <f t="shared" si="7"/>
        <v>0</v>
      </c>
      <c r="I23" s="203">
        <f t="shared" si="8"/>
        <v>0</v>
      </c>
    </row>
    <row r="24" spans="1:9">
      <c r="A24" s="198"/>
      <c r="B24" s="199"/>
      <c r="C24" s="200"/>
      <c r="D24" s="201"/>
      <c r="E24" s="183"/>
      <c r="F24" s="183"/>
      <c r="G24" s="202">
        <f t="shared" si="6"/>
        <v>0</v>
      </c>
      <c r="H24" s="202">
        <f t="shared" si="7"/>
        <v>0</v>
      </c>
      <c r="I24" s="203">
        <f t="shared" si="8"/>
        <v>0</v>
      </c>
    </row>
    <row r="25" spans="1:9">
      <c r="A25" s="198"/>
      <c r="B25" s="199"/>
      <c r="C25" s="200"/>
      <c r="D25" s="201"/>
      <c r="E25" s="183"/>
      <c r="F25" s="183"/>
      <c r="G25" s="202">
        <f t="shared" si="6"/>
        <v>0</v>
      </c>
      <c r="H25" s="202">
        <f t="shared" si="7"/>
        <v>0</v>
      </c>
      <c r="I25" s="203">
        <f t="shared" si="8"/>
        <v>0</v>
      </c>
    </row>
    <row r="26" spans="1:9">
      <c r="A26" s="198"/>
      <c r="B26" s="199"/>
      <c r="C26" s="200"/>
      <c r="D26" s="201"/>
      <c r="E26" s="183"/>
      <c r="F26" s="183"/>
      <c r="G26" s="202">
        <f t="shared" si="6"/>
        <v>0</v>
      </c>
      <c r="H26" s="202">
        <f t="shared" si="7"/>
        <v>0</v>
      </c>
      <c r="I26" s="203">
        <f t="shared" si="8"/>
        <v>0</v>
      </c>
    </row>
    <row r="27" spans="1:9">
      <c r="A27" s="198"/>
      <c r="B27" s="199"/>
      <c r="C27" s="200"/>
      <c r="D27" s="201"/>
      <c r="E27" s="183"/>
      <c r="F27" s="183"/>
      <c r="G27" s="202">
        <f t="shared" si="6"/>
        <v>0</v>
      </c>
      <c r="H27" s="202">
        <f t="shared" si="7"/>
        <v>0</v>
      </c>
      <c r="I27" s="203">
        <f t="shared" si="8"/>
        <v>0</v>
      </c>
    </row>
    <row r="28" spans="1:9">
      <c r="A28" s="198"/>
      <c r="B28" s="199"/>
      <c r="C28" s="200"/>
      <c r="D28" s="201"/>
      <c r="E28" s="183"/>
      <c r="F28" s="183"/>
      <c r="G28" s="202">
        <f t="shared" si="6"/>
        <v>0</v>
      </c>
      <c r="H28" s="202">
        <f t="shared" si="7"/>
        <v>0</v>
      </c>
      <c r="I28" s="203">
        <f t="shared" si="8"/>
        <v>0</v>
      </c>
    </row>
    <row r="29" spans="1:9">
      <c r="A29" s="198"/>
      <c r="B29" s="199"/>
      <c r="C29" s="200"/>
      <c r="D29" s="201"/>
      <c r="E29" s="183"/>
      <c r="F29" s="183"/>
      <c r="G29" s="202">
        <f t="shared" si="6"/>
        <v>0</v>
      </c>
      <c r="H29" s="202">
        <f t="shared" si="7"/>
        <v>0</v>
      </c>
      <c r="I29" s="203">
        <f t="shared" si="8"/>
        <v>0</v>
      </c>
    </row>
    <row r="30" spans="1:9">
      <c r="A30" s="198"/>
      <c r="B30" s="199"/>
      <c r="C30" s="200"/>
      <c r="D30" s="201"/>
      <c r="E30" s="183"/>
      <c r="F30" s="183"/>
      <c r="G30" s="202">
        <f t="shared" si="6"/>
        <v>0</v>
      </c>
      <c r="H30" s="202">
        <f t="shared" si="7"/>
        <v>0</v>
      </c>
      <c r="I30" s="203">
        <f t="shared" si="8"/>
        <v>0</v>
      </c>
    </row>
    <row r="31" spans="1:9">
      <c r="A31" s="198"/>
      <c r="B31" s="199"/>
      <c r="C31" s="200"/>
      <c r="D31" s="201"/>
      <c r="E31" s="183"/>
      <c r="F31" s="183"/>
      <c r="G31" s="202">
        <f t="shared" si="6"/>
        <v>0</v>
      </c>
      <c r="H31" s="202">
        <f t="shared" si="7"/>
        <v>0</v>
      </c>
      <c r="I31" s="203">
        <f t="shared" si="8"/>
        <v>0</v>
      </c>
    </row>
    <row r="32" spans="1:9">
      <c r="A32" s="37" t="s">
        <v>63</v>
      </c>
      <c r="B32" s="37"/>
      <c r="G32" s="196">
        <f>SUM(G12:G31)</f>
        <v>0</v>
      </c>
      <c r="H32" s="196">
        <f>SUM(H12:H31)</f>
        <v>0</v>
      </c>
      <c r="I32" s="197">
        <f>SUM(I12:I31)</f>
        <v>0</v>
      </c>
    </row>
    <row r="33" spans="1:9">
      <c r="A33" s="56" t="s">
        <v>64</v>
      </c>
      <c r="B33" s="37"/>
      <c r="G33" s="62"/>
    </row>
    <row r="34" spans="1:9">
      <c r="B34" s="37"/>
      <c r="G34" s="62"/>
      <c r="I34" s="61"/>
    </row>
    <row r="35" spans="1:9">
      <c r="A35" s="63"/>
      <c r="B35" s="37"/>
    </row>
    <row r="36" spans="1:9">
      <c r="B36" s="63"/>
    </row>
  </sheetData>
  <sheetProtection algorithmName="SHA-512" hashValue="BSHWjHxHTES9IxMObJTcgVk2c1JhmS+uKrSftayD5KDUiqgay6N7Yi0C7E1qJRHQpUeBYyDGrAlrKUMyPk8/Lw==" saltValue="n+s7Ox2CnBEfQvD0tG/OgA==" spinCount="100000" sheet="1" objects="1" scenarios="1" selectLockedCells="1"/>
  <customSheetViews>
    <customSheetView guid="{9117A6E4-3188-4ED9-B4F9-227F3ED36B8E}" showPageBreaks="1"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 guid="{598C1E36-8F08-4BB1-90C4-58A0C77582D4}">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5C45CE92-5865-42B0-A7B1-C1D81846A77D}" showPageBreaks="1">
      <selection activeCell="I26" sqref="I26"/>
      <pageMargins left="0.25" right="0.25" top="0.25" bottom="0.25" header="0" footer="0"/>
      <printOptions horizontalCentered="1" verticalCentered="1"/>
      <pageSetup scale="92" orientation="landscape" horizontalDpi="1200" verticalDpi="1200"/>
      <headerFooter differentOddEven="1" differentFirst="1"/>
    </customSheetView>
    <customSheetView guid="{0A7332CA-D094-47A0-A6F7-86EE8820F0DB}" showRuler="0" topLeftCell="A4">
      <selection activeCell="E17" sqref="E17"/>
      <pageMargins left="0.25" right="0.25" top="0.25" bottom="0.25" header="0" footer="0"/>
      <pageSetup scale="92" orientation="landscape" horizontalDpi="1200" verticalDpi="1200"/>
      <headerFooter alignWithMargins="0"/>
    </customSheetView>
    <customSheetView guid="{33B1B745-8793-4419-9A7E-C4F1C94CB636}" topLeftCell="A10">
      <selection activeCell="H31" sqref="H31"/>
      <pageMargins left="0.25" right="0.25" top="0.25" bottom="0.25" header="0" footer="0"/>
      <printOptions horizontalCentered="1" verticalCentered="1"/>
      <pageSetup scale="92" orientation="landscape" horizontalDpi="1200" verticalDpi="1200"/>
      <headerFooter differentOddEven="1" differentFirst="1"/>
    </customSheetView>
    <customSheetView guid="{CE90A49D-D1F4-41C4-9F09-CD65997C02E6}" topLeftCell="A12">
      <selection activeCell="F17" sqref="F17"/>
      <pageMargins left="0.25" right="0.25" top="0.25" bottom="0.25" header="0" footer="0"/>
      <printOptions horizontalCentered="1" verticalCentered="1"/>
      <pageSetup scale="92" orientation="landscape" horizontalDpi="1200" verticalDpi="1200"/>
      <headerFooter differentOddEven="1" differentFirst="1"/>
    </customSheetView>
    <customSheetView guid="{0FED1CFE-2DD4-41CE-A04B-68DEBA5D2A38}" showPageBreaks="1">
      <selection activeCell="B12" sqref="B12"/>
      <pageMargins left="0.25" right="0.25" top="0.25" bottom="0.25" header="0" footer="0"/>
      <printOptions horizontalCentered="1" verticalCentered="1"/>
      <pageSetup scale="92" orientation="landscape" horizontalDpi="1200" verticalDpi="1200"/>
      <headerFooter differentOddEven="1" differentFirst="1"/>
    </customSheetView>
  </customSheetViews>
  <mergeCells count="10">
    <mergeCell ref="A4:I4"/>
    <mergeCell ref="A1:I1"/>
    <mergeCell ref="A2:I2"/>
    <mergeCell ref="A3:I3"/>
    <mergeCell ref="A10:A11"/>
    <mergeCell ref="G10:G11"/>
    <mergeCell ref="I10:I11"/>
    <mergeCell ref="B5:I5"/>
    <mergeCell ref="B6:I6"/>
    <mergeCell ref="B7:I7"/>
  </mergeCells>
  <phoneticPr fontId="7" type="noConversion"/>
  <printOptions horizontalCentered="1" verticalCentered="1"/>
  <pageMargins left="0.25" right="0.25" top="0.25" bottom="0.25" header="0" footer="0"/>
  <pageSetup scale="94" orientation="landscape" horizontalDpi="1200" verticalDpi="1200" r:id="rId1"/>
  <headerFooter differentOddEven="1" differentFirst="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Normal="100" workbookViewId="0">
      <selection activeCell="A15" sqref="A15:B15"/>
    </sheetView>
  </sheetViews>
  <sheetFormatPr defaultColWidth="11.44140625" defaultRowHeight="14.4"/>
  <cols>
    <col min="1" max="1" width="34.44140625" style="239" bestFit="1" customWidth="1"/>
    <col min="2" max="2" width="12.88671875" style="239" customWidth="1"/>
    <col min="3" max="3" width="20.5546875" style="239" customWidth="1"/>
    <col min="4" max="4" width="16" style="239" customWidth="1"/>
    <col min="5" max="5" width="15.5546875" style="239" customWidth="1"/>
    <col min="6" max="6" width="14.6640625" style="239" bestFit="1" customWidth="1"/>
    <col min="7" max="7" width="19.44140625" style="239" bestFit="1" customWidth="1"/>
    <col min="8" max="9" width="13.88671875" style="239" bestFit="1" customWidth="1"/>
    <col min="10" max="16384" width="11.44140625" style="239"/>
  </cols>
  <sheetData>
    <row r="1" spans="1:9" s="237" customFormat="1" ht="21">
      <c r="A1" s="344" t="s">
        <v>0</v>
      </c>
      <c r="B1" s="344"/>
      <c r="C1" s="344"/>
      <c r="D1" s="344"/>
      <c r="E1" s="344"/>
      <c r="F1" s="344"/>
      <c r="G1" s="120"/>
      <c r="H1" s="120"/>
      <c r="I1" s="120"/>
    </row>
    <row r="2" spans="1:9" s="237" customFormat="1" ht="21">
      <c r="A2" s="344" t="s">
        <v>1</v>
      </c>
      <c r="B2" s="344"/>
      <c r="C2" s="344"/>
      <c r="D2" s="344"/>
      <c r="E2" s="344"/>
      <c r="F2" s="344"/>
      <c r="G2" s="120"/>
      <c r="H2" s="120"/>
      <c r="I2" s="120"/>
    </row>
    <row r="3" spans="1:9" s="237" customFormat="1" ht="21">
      <c r="A3" s="344" t="s">
        <v>65</v>
      </c>
      <c r="B3" s="344"/>
      <c r="C3" s="344"/>
      <c r="D3" s="344"/>
      <c r="E3" s="344"/>
      <c r="F3" s="344"/>
      <c r="G3" s="120"/>
      <c r="H3" s="120"/>
      <c r="I3" s="120"/>
    </row>
    <row r="4" spans="1:9" s="237" customFormat="1" ht="21">
      <c r="A4" s="344" t="s">
        <v>1192</v>
      </c>
      <c r="B4" s="344"/>
      <c r="C4" s="344"/>
      <c r="D4" s="344"/>
      <c r="E4" s="344"/>
      <c r="F4" s="344"/>
      <c r="G4" s="120"/>
      <c r="H4" s="120"/>
      <c r="I4" s="120"/>
    </row>
    <row r="5" spans="1:9" s="237" customFormat="1"/>
    <row r="6" spans="1:9" s="237" customFormat="1"/>
    <row r="7" spans="1:9" s="59" customFormat="1">
      <c r="A7" s="238" t="s">
        <v>848</v>
      </c>
      <c r="B7" s="345">
        <f>'Operating Fund Summary '!B6:D6</f>
        <v>0</v>
      </c>
      <c r="C7" s="345"/>
      <c r="D7" s="345"/>
      <c r="E7" s="345"/>
      <c r="F7" s="345"/>
    </row>
    <row r="8" spans="1:9" s="59" customFormat="1">
      <c r="A8" s="238" t="s">
        <v>836</v>
      </c>
      <c r="B8" s="345" t="e">
        <f>'Operating Fund Summary '!B7:D7</f>
        <v>#N/A</v>
      </c>
      <c r="C8" s="345"/>
      <c r="D8" s="345"/>
      <c r="E8" s="345"/>
      <c r="F8" s="345"/>
    </row>
    <row r="9" spans="1:9" s="59" customFormat="1">
      <c r="A9" s="238" t="s">
        <v>837</v>
      </c>
      <c r="B9" s="345" t="str">
        <f>'Operating Fund Summary '!B8:D8</f>
        <v>Student Government Operating</v>
      </c>
      <c r="C9" s="345"/>
      <c r="D9" s="345"/>
      <c r="E9" s="345"/>
      <c r="F9" s="345"/>
    </row>
    <row r="10" spans="1:9" s="59" customFormat="1"/>
    <row r="11" spans="1:9" s="59" customFormat="1"/>
    <row r="12" spans="1:9">
      <c r="A12" s="341" t="s">
        <v>1007</v>
      </c>
      <c r="B12" s="341"/>
      <c r="C12" s="341"/>
      <c r="D12" s="341"/>
      <c r="E12" s="341"/>
      <c r="F12" s="341"/>
      <c r="G12" s="93"/>
      <c r="H12" s="187"/>
      <c r="I12" s="187"/>
    </row>
    <row r="13" spans="1:9">
      <c r="A13" s="341" t="s">
        <v>824</v>
      </c>
      <c r="B13" s="341"/>
      <c r="C13" s="262" t="s">
        <v>52</v>
      </c>
      <c r="D13" s="262" t="s">
        <v>56</v>
      </c>
      <c r="E13" s="262" t="s">
        <v>53</v>
      </c>
      <c r="F13" s="262" t="s">
        <v>66</v>
      </c>
    </row>
    <row r="14" spans="1:9">
      <c r="A14" s="341"/>
      <c r="B14" s="341"/>
      <c r="C14" s="262" t="s">
        <v>23</v>
      </c>
      <c r="D14" s="262" t="s">
        <v>57</v>
      </c>
      <c r="E14" s="262" t="s">
        <v>58</v>
      </c>
      <c r="F14" s="262" t="s">
        <v>853</v>
      </c>
    </row>
    <row r="15" spans="1:9">
      <c r="A15" s="343"/>
      <c r="B15" s="343"/>
      <c r="C15" s="240"/>
      <c r="D15" s="241"/>
      <c r="E15" s="242"/>
      <c r="F15" s="197">
        <f>ROUND(C15*D15*E15,0)</f>
        <v>0</v>
      </c>
    </row>
    <row r="16" spans="1:9">
      <c r="A16" s="343"/>
      <c r="B16" s="343"/>
      <c r="C16" s="240"/>
      <c r="D16" s="241"/>
      <c r="E16" s="242"/>
      <c r="F16" s="197">
        <f t="shared" ref="F16:F28" si="0">ROUND(C16*D16*E16,0)</f>
        <v>0</v>
      </c>
    </row>
    <row r="17" spans="1:7">
      <c r="A17" s="343"/>
      <c r="B17" s="343"/>
      <c r="C17" s="240"/>
      <c r="D17" s="241"/>
      <c r="E17" s="242"/>
      <c r="F17" s="197">
        <f t="shared" si="0"/>
        <v>0</v>
      </c>
    </row>
    <row r="18" spans="1:7">
      <c r="A18" s="343"/>
      <c r="B18" s="343"/>
      <c r="C18" s="240"/>
      <c r="D18" s="241"/>
      <c r="E18" s="242"/>
      <c r="F18" s="197">
        <f t="shared" si="0"/>
        <v>0</v>
      </c>
    </row>
    <row r="19" spans="1:7">
      <c r="A19" s="343"/>
      <c r="B19" s="343"/>
      <c r="C19" s="240"/>
      <c r="D19" s="241"/>
      <c r="E19" s="242"/>
      <c r="F19" s="197">
        <f t="shared" si="0"/>
        <v>0</v>
      </c>
    </row>
    <row r="20" spans="1:7">
      <c r="A20" s="343"/>
      <c r="B20" s="343"/>
      <c r="C20" s="240"/>
      <c r="D20" s="241"/>
      <c r="E20" s="242"/>
      <c r="F20" s="197">
        <f t="shared" si="0"/>
        <v>0</v>
      </c>
    </row>
    <row r="21" spans="1:7">
      <c r="A21" s="343"/>
      <c r="B21" s="343"/>
      <c r="C21" s="240"/>
      <c r="D21" s="241"/>
      <c r="E21" s="242"/>
      <c r="F21" s="197">
        <f t="shared" si="0"/>
        <v>0</v>
      </c>
    </row>
    <row r="22" spans="1:7">
      <c r="A22" s="343"/>
      <c r="B22" s="343"/>
      <c r="C22" s="240"/>
      <c r="D22" s="241"/>
      <c r="E22" s="242"/>
      <c r="F22" s="197">
        <f t="shared" si="0"/>
        <v>0</v>
      </c>
    </row>
    <row r="23" spans="1:7">
      <c r="A23" s="343"/>
      <c r="B23" s="343"/>
      <c r="C23" s="240"/>
      <c r="D23" s="241"/>
      <c r="E23" s="242"/>
      <c r="F23" s="197">
        <f t="shared" si="0"/>
        <v>0</v>
      </c>
    </row>
    <row r="24" spans="1:7">
      <c r="A24" s="343"/>
      <c r="B24" s="343"/>
      <c r="C24" s="240"/>
      <c r="D24" s="241"/>
      <c r="E24" s="242"/>
      <c r="F24" s="197">
        <f t="shared" si="0"/>
        <v>0</v>
      </c>
    </row>
    <row r="25" spans="1:7">
      <c r="A25" s="343"/>
      <c r="B25" s="343"/>
      <c r="C25" s="240"/>
      <c r="D25" s="241"/>
      <c r="E25" s="242"/>
      <c r="F25" s="197">
        <f t="shared" si="0"/>
        <v>0</v>
      </c>
    </row>
    <row r="26" spans="1:7">
      <c r="A26" s="343"/>
      <c r="B26" s="343"/>
      <c r="C26" s="240"/>
      <c r="D26" s="241"/>
      <c r="E26" s="242"/>
      <c r="F26" s="197">
        <f t="shared" si="0"/>
        <v>0</v>
      </c>
    </row>
    <row r="27" spans="1:7">
      <c r="A27" s="343"/>
      <c r="B27" s="343"/>
      <c r="C27" s="240"/>
      <c r="D27" s="241"/>
      <c r="E27" s="242"/>
      <c r="F27" s="197">
        <f t="shared" si="0"/>
        <v>0</v>
      </c>
    </row>
    <row r="28" spans="1:7">
      <c r="A28" s="343"/>
      <c r="B28" s="343"/>
      <c r="C28" s="240"/>
      <c r="D28" s="241"/>
      <c r="E28" s="242"/>
      <c r="F28" s="197">
        <f t="shared" si="0"/>
        <v>0</v>
      </c>
    </row>
    <row r="29" spans="1:7">
      <c r="A29" s="238" t="s">
        <v>852</v>
      </c>
      <c r="B29" s="238"/>
      <c r="F29" s="197">
        <f>SUM(F15:F28)</f>
        <v>0</v>
      </c>
    </row>
    <row r="30" spans="1:7">
      <c r="A30" s="239" t="s">
        <v>64</v>
      </c>
      <c r="B30" s="238"/>
      <c r="G30" s="62"/>
    </row>
    <row r="31" spans="1:7">
      <c r="B31" s="238"/>
      <c r="G31" s="62"/>
    </row>
  </sheetData>
  <sheetProtection algorithmName="SHA-512" hashValue="bOGYBx4FqUnGP61QdpoWaS8dbhoTLLURk2FQ4IR82HFJTo2vzCSABFHZk09pyIJILgldg6OZBB9H3GK3wpQl0Q==" saltValue="kcbWrCB5o6wv6cA/z3+IpA==" spinCount="100000" sheet="1" objects="1" scenarios="1" selectLockedCells="1"/>
  <mergeCells count="23">
    <mergeCell ref="A2:F2"/>
    <mergeCell ref="A1:F1"/>
    <mergeCell ref="A16:B16"/>
    <mergeCell ref="A17:B17"/>
    <mergeCell ref="A19:B19"/>
    <mergeCell ref="A4:F4"/>
    <mergeCell ref="A3:F3"/>
    <mergeCell ref="B7:F7"/>
    <mergeCell ref="B8:F8"/>
    <mergeCell ref="B9:F9"/>
    <mergeCell ref="A18:B18"/>
    <mergeCell ref="A12:F12"/>
    <mergeCell ref="A28:B28"/>
    <mergeCell ref="A22:B22"/>
    <mergeCell ref="A13:B14"/>
    <mergeCell ref="A15:B15"/>
    <mergeCell ref="A20:B20"/>
    <mergeCell ref="A21:B21"/>
    <mergeCell ref="A23:B23"/>
    <mergeCell ref="A24:B24"/>
    <mergeCell ref="A25:B25"/>
    <mergeCell ref="A26:B26"/>
    <mergeCell ref="A27:B27"/>
  </mergeCells>
  <phoneticPr fontId="23" type="noConversion"/>
  <printOptions horizontalCentered="1" verticalCentered="1"/>
  <pageMargins left="0.25" right="0.25" top="0.25" bottom="0.25" header="0" footer="0"/>
  <pageSetup orientation="landscape" horizontalDpi="1200" verticalDpi="1200" r:id="rId1"/>
  <headerFooter differentOddEven="1"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zoomScaleNormal="100" zoomScaleSheetLayoutView="100" workbookViewId="0">
      <selection activeCell="B25" sqref="B25"/>
    </sheetView>
  </sheetViews>
  <sheetFormatPr defaultColWidth="11.44140625" defaultRowHeight="14.4"/>
  <cols>
    <col min="1" max="1" width="44.109375" style="247" customWidth="1"/>
    <col min="2" max="2" width="42.109375" style="244" bestFit="1" customWidth="1"/>
    <col min="3" max="16384" width="11.44140625" style="247"/>
  </cols>
  <sheetData>
    <row r="1" spans="1:2" s="243" customFormat="1" ht="18">
      <c r="A1" s="346" t="s">
        <v>0</v>
      </c>
      <c r="B1" s="346"/>
    </row>
    <row r="2" spans="1:2" s="243" customFormat="1" ht="18">
      <c r="A2" s="346" t="s">
        <v>1</v>
      </c>
      <c r="B2" s="346"/>
    </row>
    <row r="3" spans="1:2" s="243" customFormat="1" ht="18">
      <c r="A3" s="346" t="s">
        <v>748</v>
      </c>
      <c r="B3" s="346"/>
    </row>
    <row r="4" spans="1:2" s="243" customFormat="1" ht="18">
      <c r="A4" s="346" t="s">
        <v>1192</v>
      </c>
      <c r="B4" s="346"/>
    </row>
    <row r="5" spans="1:2" s="243" customFormat="1">
      <c r="B5" s="244"/>
    </row>
    <row r="6" spans="1:2" s="243" customFormat="1">
      <c r="B6" s="244"/>
    </row>
    <row r="7" spans="1:2" s="243" customFormat="1">
      <c r="B7" s="244"/>
    </row>
    <row r="8" spans="1:2" s="246" customFormat="1">
      <c r="A8" s="245" t="s">
        <v>848</v>
      </c>
      <c r="B8" s="179">
        <f>'Operating Fund Summary '!B6:D6</f>
        <v>0</v>
      </c>
    </row>
    <row r="9" spans="1:2" s="246" customFormat="1">
      <c r="A9" s="245" t="s">
        <v>836</v>
      </c>
      <c r="B9" s="179" t="e">
        <f>'Operating Fund Summary '!B7:D7</f>
        <v>#N/A</v>
      </c>
    </row>
    <row r="10" spans="1:2" s="246" customFormat="1">
      <c r="A10" s="245" t="s">
        <v>837</v>
      </c>
      <c r="B10" s="179" t="str">
        <f>'Operating Fund Summary '!B8:D8</f>
        <v>Student Government Operating</v>
      </c>
    </row>
    <row r="11" spans="1:2" ht="43.2" customHeight="1"/>
    <row r="12" spans="1:2">
      <c r="A12" s="248" t="s">
        <v>4</v>
      </c>
      <c r="B12" s="249" t="s">
        <v>1196</v>
      </c>
    </row>
    <row r="13" spans="1:2">
      <c r="A13" s="250" t="s">
        <v>846</v>
      </c>
      <c r="B13" s="251"/>
    </row>
    <row r="14" spans="1:2">
      <c r="A14" s="250" t="s">
        <v>14</v>
      </c>
      <c r="B14" s="251"/>
    </row>
    <row r="15" spans="1:2">
      <c r="A15" s="250" t="s">
        <v>845</v>
      </c>
      <c r="B15" s="251"/>
    </row>
    <row r="16" spans="1:2">
      <c r="A16" s="217" t="s">
        <v>847</v>
      </c>
      <c r="B16" s="251"/>
    </row>
    <row r="17" spans="1:4">
      <c r="A17" s="252" t="s">
        <v>854</v>
      </c>
      <c r="B17" s="253">
        <f>SUM(B13:B16)</f>
        <v>0</v>
      </c>
    </row>
    <row r="18" spans="1:4">
      <c r="A18" s="254" t="s">
        <v>17</v>
      </c>
      <c r="B18" s="98"/>
    </row>
    <row r="19" spans="1:4">
      <c r="A19" s="254"/>
      <c r="B19" s="98"/>
    </row>
    <row r="20" spans="1:4">
      <c r="A20" s="255"/>
      <c r="B20" s="99"/>
      <c r="D20" s="256" t="s">
        <v>103</v>
      </c>
    </row>
    <row r="21" spans="1:4">
      <c r="A21" s="257" t="s">
        <v>107</v>
      </c>
      <c r="B21" s="249" t="s">
        <v>1197</v>
      </c>
      <c r="D21" s="256"/>
    </row>
    <row r="22" spans="1:4">
      <c r="A22" s="217" t="s">
        <v>875</v>
      </c>
      <c r="B22" s="247"/>
      <c r="D22" s="256"/>
    </row>
    <row r="23" spans="1:4">
      <c r="A23" s="258"/>
      <c r="B23" s="259"/>
      <c r="D23" s="256"/>
    </row>
    <row r="24" spans="1:4">
      <c r="A24" s="258"/>
      <c r="B24" s="259"/>
      <c r="D24" s="256"/>
    </row>
    <row r="25" spans="1:4">
      <c r="A25" s="258"/>
      <c r="B25" s="259"/>
      <c r="D25" s="256"/>
    </row>
    <row r="26" spans="1:4">
      <c r="A26" s="255" t="s">
        <v>858</v>
      </c>
      <c r="B26" s="260">
        <f>SUM(B23:B25)</f>
        <v>0</v>
      </c>
      <c r="D26" s="256"/>
    </row>
    <row r="27" spans="1:4">
      <c r="A27" s="254" t="s">
        <v>17</v>
      </c>
      <c r="B27" s="99"/>
      <c r="D27" s="256"/>
    </row>
    <row r="29" spans="1:4">
      <c r="A29" s="261" t="s">
        <v>843</v>
      </c>
    </row>
  </sheetData>
  <sheetProtection algorithmName="SHA-512" hashValue="koL8JL23VvqhF8WTgr4bO4wIA5/nQjBfWkYvM0PXsInt7hOejFQtNXSOmWHGzR+s6QBsjxiuMv3rrh3XWNMYPQ==" saltValue="1zPtEJxtP/KgUnJsSUsSQw==" spinCount="100000" sheet="1" objects="1" scenarios="1" selectLockedCells="1"/>
  <customSheetViews>
    <customSheetView guid="{9117A6E4-3188-4ED9-B4F9-227F3ED36B8E}" showPageBreaks="1" fitToPage="1" printArea="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 guid="{598C1E36-8F08-4BB1-90C4-58A0C77582D4}" showPageBreaks="1" fitToPage="1" printArea="1" view="pageBreakPreview">
      <selection activeCell="B41" sqref="B41"/>
      <pageMargins left="0.25" right="0.25" top="0.25" bottom="0.25" header="0.05" footer="0.05"/>
      <printOptions horizontalCentered="1" verticalCentered="1"/>
      <pageSetup scale="97" orientation="portrait"/>
      <headerFooter differentOddEven="1" differentFirst="1"/>
    </customSheetView>
    <customSheetView guid="{5C45CE92-5865-42B0-A7B1-C1D81846A77D}" showPageBreaks="1" fitToPage="1" printArea="1" view="pageBreakPreview" topLeftCell="A22">
      <selection activeCell="B41" sqref="B41"/>
      <pageMargins left="0.25" right="0.25" top="0.25" bottom="0.25" header="0.05" footer="0.05"/>
      <printOptions horizontalCentered="1" verticalCentered="1"/>
      <pageSetup scale="97" orientation="portrait"/>
      <headerFooter differentOddEven="1" differentFirst="1"/>
    </customSheetView>
    <customSheetView guid="{0A7332CA-D094-47A0-A6F7-86EE8820F0DB}" showPageBreaks="1" fitToPage="1" printArea="1" view="pageBreakPreview" showRuler="0" topLeftCell="A21">
      <selection activeCell="C17" sqref="C17"/>
      <pageMargins left="0.25" right="0.25" top="0.25" bottom="0.25" header="0.05" footer="0.05"/>
      <printOptions horizontalCentered="1" verticalCentered="1"/>
      <pageSetup scale="97" orientation="portrait"/>
      <headerFooter alignWithMargins="0"/>
    </customSheetView>
    <customSheetView guid="{33B1B745-8793-4419-9A7E-C4F1C94CB636}" showPageBreaks="1" fitToPage="1" printArea="1" view="pageBreakPreview">
      <selection activeCell="A46" sqref="A46"/>
      <pageMargins left="0.25" right="0.25" top="0.25" bottom="0.25" header="0.05" footer="0.05"/>
      <printOptions horizontalCentered="1" verticalCentered="1"/>
      <pageSetup scale="97" orientation="portrait"/>
      <headerFooter differentOddEven="1" differentFirst="1"/>
    </customSheetView>
    <customSheetView guid="{CE90A49D-D1F4-41C4-9F09-CD65997C02E6}" fitToPage="1" topLeftCell="B21">
      <selection activeCell="B38" sqref="B38"/>
      <pageMargins left="0.25" right="0.25" top="0.25" bottom="0.25" header="0.05" footer="0.05"/>
      <printOptions horizontalCentered="1" verticalCentered="1"/>
      <pageSetup scale="97" orientation="portrait"/>
      <headerFooter differentOddEven="1" differentFirst="1"/>
    </customSheetView>
    <customSheetView guid="{0FED1CFE-2DD4-41CE-A04B-68DEBA5D2A38}" showPageBreaks="1" fitToPage="1" printArea="1" topLeftCell="B21">
      <selection activeCell="G49" sqref="G49:G50"/>
      <pageMargins left="0.25" right="0.25" top="0.25" bottom="0.25" header="0.05" footer="0.05"/>
      <printOptions horizontalCentered="1" verticalCentered="1"/>
      <pageSetup scale="97" orientation="portrait"/>
      <headerFooter differentOddEven="1" differentFirst="1"/>
    </customSheetView>
  </customSheetViews>
  <mergeCells count="4">
    <mergeCell ref="A1:B1"/>
    <mergeCell ref="A2:B2"/>
    <mergeCell ref="A3:B3"/>
    <mergeCell ref="A4:B4"/>
  </mergeCells>
  <phoneticPr fontId="0" type="noConversion"/>
  <printOptions horizontalCentered="1" verticalCentered="1"/>
  <pageMargins left="0.25" right="0.25" top="0.25" bottom="0.25" header="0.05" footer="0.05"/>
  <pageSetup orientation="portrait" r:id="rId1"/>
  <headerFooter differentOddEven="1"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1"/>
  <sheetViews>
    <sheetView topLeftCell="A34" zoomScaleNormal="100" workbookViewId="0">
      <selection activeCell="E49" sqref="E49"/>
    </sheetView>
  </sheetViews>
  <sheetFormatPr defaultRowHeight="13.2"/>
  <cols>
    <col min="1" max="1" width="5.33203125" customWidth="1"/>
    <col min="2" max="2" width="52.33203125" customWidth="1"/>
    <col min="3" max="3" width="15.33203125" customWidth="1"/>
    <col min="4" max="4" width="15.44140625" customWidth="1"/>
    <col min="5" max="5" width="14.109375" customWidth="1"/>
  </cols>
  <sheetData>
    <row r="2" spans="2:5" ht="15.6">
      <c r="B2" s="3" t="s">
        <v>0</v>
      </c>
      <c r="C2" s="3"/>
      <c r="D2" s="3"/>
      <c r="E2" s="3"/>
    </row>
    <row r="3" spans="2:5" ht="15.6">
      <c r="B3" s="3" t="s">
        <v>30</v>
      </c>
      <c r="C3" s="3"/>
      <c r="D3" s="3"/>
      <c r="E3" s="3"/>
    </row>
    <row r="4" spans="2:5" ht="15.6">
      <c r="B4" s="3"/>
      <c r="C4" s="3"/>
      <c r="D4" s="3"/>
      <c r="E4" s="3"/>
    </row>
    <row r="5" spans="2:5" ht="15.6">
      <c r="B5" s="3" t="e">
        <f>+#REF!</f>
        <v>#REF!</v>
      </c>
      <c r="C5" s="3"/>
      <c r="D5" s="3"/>
      <c r="E5" s="3"/>
    </row>
    <row r="6" spans="2:5" ht="15">
      <c r="B6" s="4"/>
      <c r="C6" s="4"/>
      <c r="D6" s="4"/>
      <c r="E6" s="4"/>
    </row>
    <row r="7" spans="2:5" ht="15.6">
      <c r="B7" s="3" t="e">
        <f>+#REF!</f>
        <v>#REF!</v>
      </c>
      <c r="C7" s="3"/>
      <c r="D7" s="8"/>
      <c r="E7" s="9"/>
    </row>
    <row r="8" spans="2:5" ht="15.6">
      <c r="B8" s="10"/>
      <c r="C8" s="3"/>
      <c r="D8" s="3"/>
      <c r="E8" s="3"/>
    </row>
    <row r="9" spans="2:5" ht="15.6">
      <c r="B9" s="3" t="e">
        <f>+#REF!</f>
        <v>#REF!</v>
      </c>
      <c r="C9" s="3"/>
      <c r="D9" s="3"/>
      <c r="E9" s="3"/>
    </row>
    <row r="10" spans="2:5" ht="15.6">
      <c r="B10" s="3" t="s">
        <v>18</v>
      </c>
      <c r="C10" s="3"/>
      <c r="D10" s="3"/>
      <c r="E10" s="3"/>
    </row>
    <row r="11" spans="2:5" ht="15.6">
      <c r="B11" s="3" t="s">
        <v>19</v>
      </c>
      <c r="E11" s="3"/>
    </row>
    <row r="12" spans="2:5" ht="15.6">
      <c r="B12" s="3" t="s">
        <v>29</v>
      </c>
      <c r="C12" s="3"/>
      <c r="D12" s="3"/>
      <c r="E12" s="3"/>
    </row>
    <row r="13" spans="2:5" ht="16.2" thickBot="1">
      <c r="B13" s="3" t="s">
        <v>20</v>
      </c>
      <c r="C13" s="5"/>
      <c r="D13" s="5"/>
      <c r="E13" s="27"/>
    </row>
    <row r="14" spans="2:5" ht="35.1" customHeight="1" thickBot="1">
      <c r="B14" s="7" t="s">
        <v>4</v>
      </c>
      <c r="C14" s="29" t="s">
        <v>31</v>
      </c>
      <c r="D14" s="31" t="s">
        <v>41</v>
      </c>
      <c r="E14" s="28"/>
    </row>
    <row r="15" spans="2:5" ht="15.6">
      <c r="B15" s="23" t="s">
        <v>21</v>
      </c>
      <c r="C15" s="30"/>
      <c r="D15" s="32"/>
      <c r="E15" s="13"/>
    </row>
    <row r="16" spans="2:5" ht="31.2">
      <c r="B16" s="31" t="s">
        <v>42</v>
      </c>
      <c r="C16" s="26"/>
      <c r="D16" s="32"/>
      <c r="E16" s="13"/>
    </row>
    <row r="17" spans="2:5" ht="15.6">
      <c r="B17" s="25" t="s">
        <v>35</v>
      </c>
      <c r="C17" s="26"/>
      <c r="D17" s="32"/>
      <c r="E17" s="13"/>
    </row>
    <row r="18" spans="2:5" ht="15.6">
      <c r="B18" s="25" t="s">
        <v>36</v>
      </c>
      <c r="C18" s="26"/>
      <c r="D18" s="32"/>
      <c r="E18" s="13"/>
    </row>
    <row r="19" spans="2:5" ht="15.6">
      <c r="B19" s="25" t="s">
        <v>37</v>
      </c>
      <c r="C19" s="26"/>
      <c r="D19" s="32"/>
      <c r="E19" s="13"/>
    </row>
    <row r="20" spans="2:5" ht="15.6">
      <c r="B20" s="25" t="s">
        <v>38</v>
      </c>
      <c r="C20" s="26"/>
      <c r="D20" s="32"/>
      <c r="E20" s="13"/>
    </row>
    <row r="21" spans="2:5" ht="15.6">
      <c r="B21" s="25" t="s">
        <v>39</v>
      </c>
      <c r="C21" s="26"/>
      <c r="D21" s="32"/>
      <c r="E21" s="13"/>
    </row>
    <row r="22" spans="2:5" ht="15.6">
      <c r="B22" s="12"/>
      <c r="C22" s="13"/>
      <c r="D22" s="13"/>
      <c r="E22" s="13"/>
    </row>
    <row r="23" spans="2:5" ht="31.2">
      <c r="B23" s="33" t="s">
        <v>4</v>
      </c>
      <c r="C23" s="24"/>
      <c r="D23" s="24"/>
      <c r="E23" s="34" t="s">
        <v>32</v>
      </c>
    </row>
    <row r="24" spans="2:5" ht="15.6">
      <c r="B24" s="25" t="s">
        <v>21</v>
      </c>
      <c r="C24" s="24"/>
      <c r="D24" s="24"/>
      <c r="E24" s="24"/>
    </row>
    <row r="25" spans="2:5" ht="15.6">
      <c r="B25" s="12"/>
      <c r="C25" s="13"/>
      <c r="D25" s="13"/>
      <c r="E25" s="13"/>
    </row>
    <row r="26" spans="2:5" ht="31.8" thickBot="1">
      <c r="B26" s="14" t="s">
        <v>40</v>
      </c>
      <c r="C26" s="15"/>
      <c r="D26" s="15"/>
      <c r="E26" s="35" t="s">
        <v>32</v>
      </c>
    </row>
    <row r="27" spans="2:5" ht="16.2" thickBot="1">
      <c r="B27" s="6" t="s">
        <v>15</v>
      </c>
      <c r="C27" s="11"/>
      <c r="D27" s="16"/>
      <c r="E27" s="16"/>
    </row>
    <row r="28" spans="2:5" ht="16.2" thickBot="1">
      <c r="B28" s="2" t="s">
        <v>14</v>
      </c>
      <c r="C28" s="11"/>
      <c r="D28" s="11"/>
      <c r="E28" s="11"/>
    </row>
    <row r="29" spans="2:5" ht="16.2" thickBot="1">
      <c r="B29" s="6" t="s">
        <v>6</v>
      </c>
      <c r="C29" s="11"/>
      <c r="D29" s="11"/>
      <c r="E29" s="11"/>
    </row>
    <row r="30" spans="2:5" ht="16.2" thickBot="1">
      <c r="B30" s="6" t="s">
        <v>5</v>
      </c>
      <c r="C30" s="11"/>
      <c r="D30" s="11"/>
      <c r="E30" s="11"/>
    </row>
    <row r="31" spans="2:5" ht="16.2" thickBot="1">
      <c r="B31" s="6" t="s">
        <v>7</v>
      </c>
      <c r="C31" s="11"/>
      <c r="D31" s="11"/>
      <c r="E31" s="11"/>
    </row>
    <row r="32" spans="2:5" ht="16.2" thickBot="1">
      <c r="B32" s="6" t="s">
        <v>16</v>
      </c>
      <c r="C32" s="11"/>
      <c r="D32" s="11"/>
      <c r="E32" s="11"/>
    </row>
    <row r="33" spans="2:5" ht="16.2" thickBot="1">
      <c r="B33" s="6" t="s">
        <v>8</v>
      </c>
      <c r="C33" s="11"/>
      <c r="D33" s="11"/>
      <c r="E33" s="11"/>
    </row>
    <row r="34" spans="2:5" ht="16.2" thickBot="1">
      <c r="B34" s="6" t="s">
        <v>9</v>
      </c>
      <c r="C34" s="11"/>
      <c r="D34" s="11"/>
      <c r="E34" s="11"/>
    </row>
    <row r="35" spans="2:5" ht="16.2" thickBot="1">
      <c r="B35" s="2" t="s">
        <v>10</v>
      </c>
      <c r="C35" s="11"/>
      <c r="D35" s="11"/>
      <c r="E35" s="11"/>
    </row>
    <row r="36" spans="2:5" ht="16.2" thickBot="1">
      <c r="B36" s="2" t="s">
        <v>11</v>
      </c>
      <c r="C36" s="11"/>
      <c r="D36" s="11"/>
      <c r="E36" s="11"/>
    </row>
    <row r="37" spans="2:5" ht="16.2" thickBot="1">
      <c r="B37" s="2" t="s">
        <v>12</v>
      </c>
      <c r="C37" s="11"/>
      <c r="D37" s="11"/>
      <c r="E37" s="11"/>
    </row>
    <row r="38" spans="2:5" ht="16.2" thickBot="1">
      <c r="B38" s="2" t="s">
        <v>13</v>
      </c>
      <c r="C38" s="11"/>
      <c r="D38" s="11"/>
      <c r="E38" s="11"/>
    </row>
    <row r="39" spans="2:5" ht="31.8" thickBot="1">
      <c r="B39" s="1" t="s">
        <v>44</v>
      </c>
      <c r="C39" s="11"/>
      <c r="D39" s="11"/>
      <c r="E39" s="11"/>
    </row>
    <row r="40" spans="2:5" ht="16.2" thickBot="1">
      <c r="B40" s="25" t="s">
        <v>35</v>
      </c>
      <c r="C40" s="11"/>
      <c r="D40" s="11"/>
      <c r="E40" s="11"/>
    </row>
    <row r="41" spans="2:5" ht="16.2" thickBot="1">
      <c r="B41" s="25" t="s">
        <v>36</v>
      </c>
      <c r="C41" s="11"/>
      <c r="D41" s="11"/>
      <c r="E41" s="11"/>
    </row>
    <row r="42" spans="2:5" ht="16.2" thickBot="1">
      <c r="B42" s="25" t="s">
        <v>37</v>
      </c>
      <c r="C42" s="11"/>
      <c r="D42" s="11"/>
      <c r="E42" s="11"/>
    </row>
    <row r="43" spans="2:5" ht="16.2" thickBot="1">
      <c r="B43" s="25" t="s">
        <v>38</v>
      </c>
      <c r="C43" s="17"/>
      <c r="D43" s="17"/>
      <c r="E43" s="11"/>
    </row>
    <row r="44" spans="2:5" ht="16.2" thickBot="1">
      <c r="B44" s="25" t="s">
        <v>39</v>
      </c>
      <c r="C44" s="17"/>
      <c r="D44" s="17"/>
      <c r="E44" s="11"/>
    </row>
    <row r="45" spans="2:5" ht="16.2" thickBot="1">
      <c r="B45" s="2"/>
      <c r="C45" s="17"/>
      <c r="D45" s="17"/>
      <c r="E45" s="11"/>
    </row>
    <row r="46" spans="2:5" ht="16.2" thickBot="1">
      <c r="B46" s="2" t="s">
        <v>22</v>
      </c>
      <c r="C46" s="18">
        <f>SUM(C27:C43)</f>
        <v>0</v>
      </c>
      <c r="D46" s="18">
        <f>SUM(D27:D43)</f>
        <v>0</v>
      </c>
      <c r="E46" s="18">
        <f>SUM(E27:E43)</f>
        <v>0</v>
      </c>
    </row>
    <row r="48" spans="2:5" ht="69.599999999999994">
      <c r="B48" s="36" t="s">
        <v>43</v>
      </c>
      <c r="C48" s="20"/>
    </row>
    <row r="49" spans="2:3" ht="15.6">
      <c r="B49" s="19"/>
      <c r="C49" s="20"/>
    </row>
    <row r="50" spans="2:3" ht="15.6">
      <c r="B50" s="21"/>
      <c r="C50" s="21"/>
    </row>
    <row r="51" spans="2:3" ht="15.6">
      <c r="B51" s="21"/>
      <c r="C51" s="20"/>
    </row>
    <row r="52" spans="2:3" ht="15.6">
      <c r="B52" s="21"/>
      <c r="C52" s="20"/>
    </row>
    <row r="53" spans="2:3" ht="15.6">
      <c r="B53" s="19"/>
      <c r="C53" s="22"/>
    </row>
    <row r="54" spans="2:3" ht="15.6">
      <c r="B54" s="21"/>
      <c r="C54" s="20"/>
    </row>
    <row r="55" spans="2:3" ht="15.6">
      <c r="B55" s="21"/>
      <c r="C55" s="20"/>
    </row>
    <row r="56" spans="2:3" ht="15.6">
      <c r="B56" s="21"/>
      <c r="C56" s="20"/>
    </row>
    <row r="57" spans="2:3" ht="15.6">
      <c r="B57" s="21"/>
      <c r="C57" s="20"/>
    </row>
    <row r="58" spans="2:3" ht="15.6">
      <c r="B58" s="21"/>
      <c r="C58" s="20"/>
    </row>
    <row r="59" spans="2:3" ht="15.6">
      <c r="B59" s="21"/>
      <c r="C59" s="20"/>
    </row>
    <row r="60" spans="2:3" ht="15.6">
      <c r="B60" s="21"/>
      <c r="C60" s="20"/>
    </row>
    <row r="61" spans="2:3" ht="15.6">
      <c r="B61" s="21"/>
      <c r="C61" s="20"/>
    </row>
  </sheetData>
  <customSheetViews>
    <customSheetView guid="{9117A6E4-3188-4ED9-B4F9-227F3ED36B8E}" showPageBreaks="1"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598C1E36-8F08-4BB1-90C4-58A0C77582D4}"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5C45CE92-5865-42B0-A7B1-C1D81846A77D}" showPageBreaks="1" topLeftCell="A7">
      <selection activeCell="C9" sqref="C9"/>
      <pageMargins left="0.25" right="0.25" top="0.25" bottom="0.25" header="0.25" footer="0.25"/>
      <printOptions horizontalCentered="1" verticalCentered="1"/>
      <pageSetup scale="89" orientation="portrait" horizontalDpi="1200" verticalDpi="1200"/>
      <headerFooter differentOddEven="1" differentFirst="1"/>
    </customSheetView>
    <customSheetView guid="{0A7332CA-D094-47A0-A6F7-86EE8820F0DB}" showRuler="0" topLeftCell="B19">
      <selection activeCell="B4" sqref="B4"/>
      <pageMargins left="0.25" right="0.25" top="0.25" bottom="0.25" header="0.25" footer="0.25"/>
      <pageSetup scale="89" orientation="portrait" horizontalDpi="1200" verticalDpi="1200"/>
      <headerFooter alignWithMargins="0"/>
    </customSheetView>
    <customSheetView guid="{33B1B745-8793-4419-9A7E-C4F1C94CB636}" state="hidden" topLeftCell="A22">
      <selection activeCell="F39" sqref="F39"/>
      <pageMargins left="0.25" right="0.25" top="0.25" bottom="0.25" header="0.25" footer="0.25"/>
      <printOptions horizontalCentered="1" verticalCentered="1"/>
      <pageSetup scale="89" orientation="portrait" horizontalDpi="1200" verticalDpi="1200"/>
      <headerFooter differentOddEven="1" differentFirst="1"/>
    </customSheetView>
    <customSheetView guid="{CE90A49D-D1F4-41C4-9F09-CD65997C02E6}"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 guid="{0FED1CFE-2DD4-41CE-A04B-68DEBA5D2A38}" state="hidden">
      <selection activeCell="E49" sqref="E49"/>
      <pageMargins left="0.25" right="0.25" top="0.25" bottom="0.25" header="0.25" footer="0.25"/>
      <printOptions horizontalCentered="1" verticalCentered="1"/>
      <pageSetup scale="89" orientation="portrait" horizontalDpi="1200" verticalDpi="1200"/>
      <headerFooter differentOddEven="1" differentFirst="1"/>
    </customSheetView>
  </customSheetViews>
  <phoneticPr fontId="7" type="noConversion"/>
  <printOptions horizontalCentered="1" verticalCentered="1"/>
  <pageMargins left="0.25" right="0.25" top="0.25" bottom="0.25" header="0.25" footer="0.25"/>
  <pageSetup scale="89" orientation="portrait" horizontalDpi="1200" verticalDpi="1200" r:id="rId1"/>
  <headerFooter differentOddEven="1" differentFirst="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53"/>
  <sheetViews>
    <sheetView zoomScaleNormal="100" workbookViewId="0">
      <selection activeCell="E9" sqref="E9"/>
    </sheetView>
  </sheetViews>
  <sheetFormatPr defaultColWidth="9.109375" defaultRowHeight="14.4"/>
  <cols>
    <col min="1" max="1" width="29" style="263" customWidth="1"/>
    <col min="2" max="2" width="24.6640625" style="263" customWidth="1"/>
    <col min="3" max="3" width="29.44140625" style="263" customWidth="1"/>
    <col min="4" max="16384" width="9.109375" style="263"/>
  </cols>
  <sheetData>
    <row r="1" spans="1:7" ht="18">
      <c r="A1" s="349" t="s">
        <v>876</v>
      </c>
      <c r="B1" s="349"/>
      <c r="C1" s="349"/>
      <c r="D1" s="349"/>
      <c r="E1" s="349"/>
      <c r="F1" s="349"/>
      <c r="G1" s="349"/>
    </row>
    <row r="2" spans="1:7" ht="18">
      <c r="A2" s="346" t="s">
        <v>1199</v>
      </c>
      <c r="B2" s="346"/>
      <c r="C2" s="346"/>
      <c r="D2" s="346"/>
      <c r="E2" s="346"/>
      <c r="F2" s="346"/>
      <c r="G2" s="346"/>
    </row>
    <row r="3" spans="1:7">
      <c r="A3" s="264"/>
    </row>
    <row r="4" spans="1:7">
      <c r="A4" s="265" t="s">
        <v>848</v>
      </c>
      <c r="B4" s="348">
        <f>'Operating Fund Summary '!B6:D6</f>
        <v>0</v>
      </c>
      <c r="C4" s="348"/>
    </row>
    <row r="5" spans="1:7">
      <c r="A5" s="265" t="s">
        <v>836</v>
      </c>
      <c r="B5" s="348" t="e">
        <f>'Operating Fund Summary '!B7:D7</f>
        <v>#N/A</v>
      </c>
      <c r="C5" s="348"/>
    </row>
    <row r="6" spans="1:7">
      <c r="A6" s="265" t="s">
        <v>837</v>
      </c>
      <c r="B6" s="348" t="str">
        <f>'Operating Fund Summary '!B8:D8</f>
        <v>Student Government Operating</v>
      </c>
      <c r="C6" s="348"/>
    </row>
    <row r="7" spans="1:7">
      <c r="A7" s="265"/>
      <c r="B7" s="97"/>
      <c r="C7" s="97"/>
    </row>
    <row r="8" spans="1:7">
      <c r="A8" s="265"/>
      <c r="B8" s="97"/>
      <c r="C8" s="97"/>
    </row>
    <row r="9" spans="1:7" ht="28.8">
      <c r="A9" s="278" t="s">
        <v>2</v>
      </c>
      <c r="B9" s="278" t="str">
        <f>'Operating Fund Summary '!B23</f>
        <v>2019-2020
BUDGET REQUEST</v>
      </c>
      <c r="C9" s="278" t="str">
        <f>'Operating Fund Summary '!C23</f>
        <v>2020-2021
BUDGET REQUEST</v>
      </c>
    </row>
    <row r="10" spans="1:7">
      <c r="A10" s="266" t="s">
        <v>95</v>
      </c>
      <c r="B10" s="267" t="e">
        <f>'Operating Fund Summary '!B24</f>
        <v>#N/A</v>
      </c>
      <c r="C10" s="267">
        <f>'Operating Fund Summary '!C24</f>
        <v>0</v>
      </c>
    </row>
    <row r="11" spans="1:7">
      <c r="A11" s="263" t="s">
        <v>99</v>
      </c>
      <c r="B11" s="267" t="e">
        <f>'Operating Fund Summary '!B25</f>
        <v>#N/A</v>
      </c>
      <c r="C11" s="267">
        <f>'Operating Fund Summary '!C25</f>
        <v>0</v>
      </c>
    </row>
    <row r="12" spans="1:7">
      <c r="A12" s="263" t="s">
        <v>147</v>
      </c>
      <c r="B12" s="267" t="e">
        <f>'Operating Fund Summary '!B26</f>
        <v>#N/A</v>
      </c>
      <c r="C12" s="267">
        <f>'Operating Fund Summary '!C26</f>
        <v>0</v>
      </c>
    </row>
    <row r="13" spans="1:7">
      <c r="A13" s="263" t="s">
        <v>103</v>
      </c>
      <c r="B13" s="267" t="e">
        <f>'Operating Fund Summary '!B27</f>
        <v>#N/A</v>
      </c>
      <c r="C13" s="267">
        <f>'Operating Fund Summary '!C27</f>
        <v>0</v>
      </c>
    </row>
    <row r="14" spans="1:7">
      <c r="A14" s="263" t="s">
        <v>107</v>
      </c>
      <c r="B14" s="267" t="e">
        <f>'Operating Fund Summary '!B28</f>
        <v>#N/A</v>
      </c>
      <c r="C14" s="267">
        <f>'Operating Fund Summary '!C28</f>
        <v>0</v>
      </c>
    </row>
    <row r="15" spans="1:7">
      <c r="A15" s="263" t="s">
        <v>844</v>
      </c>
      <c r="B15" s="267" t="e">
        <f>'Operating Fund Summary '!B29</f>
        <v>#N/A</v>
      </c>
      <c r="C15" s="267">
        <f>'Operating Fund Summary '!C29</f>
        <v>0</v>
      </c>
    </row>
    <row r="16" spans="1:7">
      <c r="A16" s="268" t="s">
        <v>48</v>
      </c>
      <c r="B16" s="269" t="e">
        <f>SUM(B10:B15)</f>
        <v>#N/A</v>
      </c>
      <c r="C16" s="269">
        <f>SUM(C10:C15)</f>
        <v>0</v>
      </c>
    </row>
    <row r="17" spans="1:8">
      <c r="A17" s="270"/>
    </row>
    <row r="18" spans="1:8">
      <c r="A18" s="265" t="s">
        <v>865</v>
      </c>
      <c r="C18" s="271" t="s">
        <v>866</v>
      </c>
      <c r="D18" s="272">
        <f>C10</f>
        <v>0</v>
      </c>
      <c r="H18" s="265"/>
    </row>
    <row r="19" spans="1:8">
      <c r="A19" s="265" t="s">
        <v>860</v>
      </c>
    </row>
    <row r="20" spans="1:8">
      <c r="A20" s="265"/>
    </row>
    <row r="21" spans="1:8">
      <c r="A21" s="265"/>
    </row>
    <row r="22" spans="1:8">
      <c r="A22" s="265"/>
    </row>
    <row r="23" spans="1:8">
      <c r="A23" s="265"/>
    </row>
    <row r="24" spans="1:8">
      <c r="A24" s="265"/>
    </row>
    <row r="25" spans="1:8">
      <c r="A25" s="265"/>
    </row>
    <row r="26" spans="1:8">
      <c r="A26" s="265"/>
    </row>
    <row r="27" spans="1:8">
      <c r="A27" s="265"/>
    </row>
    <row r="28" spans="1:8">
      <c r="A28" s="265"/>
    </row>
    <row r="29" spans="1:8">
      <c r="A29" s="265"/>
    </row>
    <row r="30" spans="1:8">
      <c r="A30" s="265"/>
    </row>
    <row r="31" spans="1:8">
      <c r="A31" s="265"/>
    </row>
    <row r="32" spans="1:8">
      <c r="A32" s="265"/>
    </row>
    <row r="33" spans="1:4">
      <c r="A33" s="265"/>
    </row>
    <row r="34" spans="1:4">
      <c r="A34" s="273"/>
      <c r="B34" s="273"/>
      <c r="C34" s="273"/>
    </row>
    <row r="35" spans="1:4">
      <c r="A35" s="265" t="s">
        <v>861</v>
      </c>
      <c r="C35" s="271" t="s">
        <v>866</v>
      </c>
      <c r="D35" s="272">
        <f>C11</f>
        <v>0</v>
      </c>
    </row>
    <row r="36" spans="1:4">
      <c r="A36" s="265" t="s">
        <v>860</v>
      </c>
    </row>
    <row r="37" spans="1:4">
      <c r="A37" s="265"/>
    </row>
    <row r="38" spans="1:4">
      <c r="A38" s="265"/>
    </row>
    <row r="39" spans="1:4">
      <c r="A39" s="265"/>
    </row>
    <row r="40" spans="1:4">
      <c r="A40" s="265"/>
    </row>
    <row r="41" spans="1:4">
      <c r="A41" s="265"/>
    </row>
    <row r="42" spans="1:4">
      <c r="A42" s="265"/>
    </row>
    <row r="43" spans="1:4">
      <c r="A43" s="265"/>
    </row>
    <row r="44" spans="1:4">
      <c r="A44" s="265"/>
    </row>
    <row r="45" spans="1:4">
      <c r="A45" s="265"/>
    </row>
    <row r="46" spans="1:4">
      <c r="A46" s="265"/>
    </row>
    <row r="47" spans="1:4">
      <c r="A47" s="265"/>
    </row>
    <row r="48" spans="1:4">
      <c r="A48" s="265"/>
    </row>
    <row r="49" spans="1:4">
      <c r="A49" s="265"/>
    </row>
    <row r="50" spans="1:4">
      <c r="A50" s="265"/>
    </row>
    <row r="51" spans="1:4">
      <c r="A51" s="274"/>
    </row>
    <row r="52" spans="1:4">
      <c r="A52" s="265" t="s">
        <v>862</v>
      </c>
      <c r="C52" s="271" t="s">
        <v>866</v>
      </c>
      <c r="D52" s="272">
        <f>C12</f>
        <v>0</v>
      </c>
    </row>
    <row r="53" spans="1:4">
      <c r="A53" s="265" t="s">
        <v>867</v>
      </c>
    </row>
    <row r="54" spans="1:4">
      <c r="A54" s="274"/>
    </row>
    <row r="55" spans="1:4">
      <c r="A55" s="274"/>
    </row>
    <row r="56" spans="1:4">
      <c r="A56" s="274"/>
    </row>
    <row r="57" spans="1:4">
      <c r="A57" s="274"/>
    </row>
    <row r="58" spans="1:4">
      <c r="A58" s="274"/>
    </row>
    <row r="59" spans="1:4">
      <c r="A59" s="274"/>
    </row>
    <row r="60" spans="1:4">
      <c r="A60" s="274"/>
    </row>
    <row r="61" spans="1:4">
      <c r="A61" s="274"/>
    </row>
    <row r="62" spans="1:4">
      <c r="A62" s="274"/>
    </row>
    <row r="63" spans="1:4">
      <c r="A63" s="274"/>
    </row>
    <row r="64" spans="1:4">
      <c r="A64" s="274"/>
    </row>
    <row r="65" spans="1:9">
      <c r="A65" s="274"/>
    </row>
    <row r="66" spans="1:9">
      <c r="A66" s="274"/>
    </row>
    <row r="67" spans="1:9">
      <c r="A67" s="265" t="s">
        <v>103</v>
      </c>
    </row>
    <row r="68" spans="1:9" ht="15" customHeight="1">
      <c r="A68" s="347" t="s">
        <v>877</v>
      </c>
      <c r="B68" s="347"/>
      <c r="C68" s="347"/>
      <c r="D68" s="347"/>
      <c r="E68" s="347"/>
      <c r="F68" s="347"/>
      <c r="G68" s="347"/>
    </row>
    <row r="69" spans="1:9">
      <c r="A69" s="347"/>
      <c r="B69" s="347"/>
      <c r="C69" s="347"/>
      <c r="D69" s="347"/>
      <c r="E69" s="347"/>
      <c r="F69" s="347"/>
      <c r="G69" s="347"/>
    </row>
    <row r="70" spans="1:9">
      <c r="A70" s="347"/>
      <c r="B70" s="347"/>
      <c r="C70" s="347"/>
      <c r="D70" s="347"/>
      <c r="E70" s="347"/>
      <c r="F70" s="347"/>
      <c r="G70" s="347"/>
    </row>
    <row r="71" spans="1:9" ht="28.8">
      <c r="A71" s="279" t="s">
        <v>4</v>
      </c>
      <c r="B71" s="278" t="s">
        <v>1198</v>
      </c>
    </row>
    <row r="72" spans="1:9">
      <c r="A72" s="250" t="s">
        <v>846</v>
      </c>
      <c r="B72" s="275">
        <f>'FAU_F0167 - Expenses'!B13</f>
        <v>0</v>
      </c>
      <c r="C72" s="265" t="s">
        <v>863</v>
      </c>
      <c r="I72" s="265"/>
    </row>
    <row r="73" spans="1:9">
      <c r="A73" s="250" t="s">
        <v>14</v>
      </c>
      <c r="B73" s="275">
        <f>'FAU_F0167 - Expenses'!B14</f>
        <v>0</v>
      </c>
    </row>
    <row r="74" spans="1:9">
      <c r="A74" s="250" t="s">
        <v>845</v>
      </c>
      <c r="B74" s="275">
        <f>'FAU_F0167 - Expenses'!B15</f>
        <v>0</v>
      </c>
    </row>
    <row r="75" spans="1:9">
      <c r="A75" s="217" t="s">
        <v>847</v>
      </c>
      <c r="B75" s="275">
        <f>'FAU_F0167 - Expenses'!B16</f>
        <v>0</v>
      </c>
    </row>
    <row r="76" spans="1:9">
      <c r="A76" s="265" t="s">
        <v>26</v>
      </c>
      <c r="B76" s="275">
        <f>SUM(B72:B75)</f>
        <v>0</v>
      </c>
    </row>
    <row r="78" spans="1:9">
      <c r="A78" s="276" t="s">
        <v>872</v>
      </c>
    </row>
    <row r="79" spans="1:9">
      <c r="A79" s="265" t="s">
        <v>871</v>
      </c>
      <c r="C79" s="271" t="s">
        <v>866</v>
      </c>
      <c r="D79" s="272">
        <f>B72</f>
        <v>0</v>
      </c>
    </row>
    <row r="80" spans="1:9">
      <c r="A80" s="265"/>
    </row>
    <row r="81" spans="1:4">
      <c r="A81" s="265"/>
    </row>
    <row r="82" spans="1:4">
      <c r="A82" s="265"/>
    </row>
    <row r="83" spans="1:4">
      <c r="A83" s="265"/>
    </row>
    <row r="84" spans="1:4">
      <c r="A84" s="265"/>
    </row>
    <row r="85" spans="1:4">
      <c r="A85" s="265"/>
    </row>
    <row r="86" spans="1:4">
      <c r="A86" s="265"/>
    </row>
    <row r="87" spans="1:4">
      <c r="A87" s="265"/>
    </row>
    <row r="88" spans="1:4">
      <c r="A88" s="265"/>
    </row>
    <row r="89" spans="1:4">
      <c r="A89" s="274"/>
    </row>
    <row r="90" spans="1:4">
      <c r="A90" s="274"/>
    </row>
    <row r="91" spans="1:4">
      <c r="A91" s="274"/>
    </row>
    <row r="92" spans="1:4">
      <c r="A92" s="274"/>
    </row>
    <row r="93" spans="1:4">
      <c r="A93" s="274"/>
    </row>
    <row r="94" spans="1:4">
      <c r="A94" s="265" t="s">
        <v>868</v>
      </c>
      <c r="C94" s="271" t="s">
        <v>866</v>
      </c>
      <c r="D94" s="272">
        <f>B73</f>
        <v>0</v>
      </c>
    </row>
    <row r="95" spans="1:4">
      <c r="A95" s="265"/>
      <c r="C95" s="271"/>
      <c r="D95" s="277"/>
    </row>
    <row r="96" spans="1:4">
      <c r="A96" s="265"/>
      <c r="C96" s="271"/>
      <c r="D96" s="277"/>
    </row>
    <row r="97" spans="1:4">
      <c r="A97" s="265"/>
      <c r="C97" s="271"/>
      <c r="D97" s="277"/>
    </row>
    <row r="98" spans="1:4">
      <c r="A98" s="265"/>
      <c r="C98" s="271"/>
      <c r="D98" s="277"/>
    </row>
    <row r="99" spans="1:4">
      <c r="A99" s="265"/>
      <c r="C99" s="271"/>
      <c r="D99" s="277"/>
    </row>
    <row r="100" spans="1:4">
      <c r="A100" s="265"/>
      <c r="C100" s="271"/>
      <c r="D100" s="277"/>
    </row>
    <row r="101" spans="1:4">
      <c r="A101" s="265"/>
      <c r="C101" s="271"/>
      <c r="D101" s="277"/>
    </row>
    <row r="102" spans="1:4">
      <c r="A102" s="265"/>
      <c r="C102" s="271"/>
      <c r="D102" s="277"/>
    </row>
    <row r="103" spans="1:4">
      <c r="A103" s="265"/>
      <c r="C103" s="271"/>
      <c r="D103" s="277"/>
    </row>
    <row r="104" spans="1:4">
      <c r="A104" s="274"/>
    </row>
    <row r="105" spans="1:4">
      <c r="A105" s="274"/>
    </row>
    <row r="106" spans="1:4">
      <c r="A106" s="274"/>
    </row>
    <row r="107" spans="1:4">
      <c r="A107" s="274"/>
    </row>
    <row r="108" spans="1:4">
      <c r="A108" s="274"/>
    </row>
    <row r="109" spans="1:4">
      <c r="A109" s="274"/>
    </row>
    <row r="110" spans="1:4">
      <c r="A110" s="274"/>
    </row>
    <row r="111" spans="1:4">
      <c r="A111" s="274"/>
    </row>
    <row r="112" spans="1:4">
      <c r="A112" s="265" t="s">
        <v>869</v>
      </c>
      <c r="C112" s="271" t="s">
        <v>866</v>
      </c>
      <c r="D112" s="272">
        <f>B74</f>
        <v>0</v>
      </c>
    </row>
    <row r="113" spans="1:4">
      <c r="A113" s="265"/>
      <c r="C113" s="271"/>
      <c r="D113" s="272"/>
    </row>
    <row r="114" spans="1:4">
      <c r="A114" s="265"/>
      <c r="C114" s="271"/>
      <c r="D114" s="272"/>
    </row>
    <row r="115" spans="1:4">
      <c r="A115" s="265"/>
      <c r="C115" s="271"/>
      <c r="D115" s="272"/>
    </row>
    <row r="116" spans="1:4">
      <c r="A116" s="265"/>
      <c r="C116" s="271"/>
      <c r="D116" s="272"/>
    </row>
    <row r="117" spans="1:4">
      <c r="A117" s="265"/>
      <c r="C117" s="271"/>
      <c r="D117" s="272"/>
    </row>
    <row r="118" spans="1:4">
      <c r="A118" s="265"/>
      <c r="C118" s="271"/>
      <c r="D118" s="277"/>
    </row>
    <row r="119" spans="1:4">
      <c r="A119" s="265"/>
      <c r="C119" s="271"/>
      <c r="D119" s="277"/>
    </row>
    <row r="120" spans="1:4">
      <c r="A120" s="265"/>
      <c r="C120" s="271"/>
      <c r="D120" s="277"/>
    </row>
    <row r="121" spans="1:4">
      <c r="A121" s="265"/>
      <c r="C121" s="271"/>
      <c r="D121" s="277"/>
    </row>
    <row r="122" spans="1:4">
      <c r="A122" s="265"/>
      <c r="C122" s="271"/>
      <c r="D122" s="277"/>
    </row>
    <row r="123" spans="1:4">
      <c r="A123" s="265"/>
      <c r="C123" s="271"/>
      <c r="D123" s="277"/>
    </row>
    <row r="124" spans="1:4">
      <c r="A124" s="265"/>
      <c r="C124" s="271"/>
      <c r="D124" s="277"/>
    </row>
    <row r="125" spans="1:4">
      <c r="A125" s="265"/>
      <c r="C125" s="271"/>
      <c r="D125" s="277"/>
    </row>
    <row r="126" spans="1:4">
      <c r="A126" s="265"/>
      <c r="C126" s="271"/>
      <c r="D126" s="277"/>
    </row>
    <row r="127" spans="1:4">
      <c r="A127" s="274"/>
    </row>
    <row r="128" spans="1:4">
      <c r="A128" s="265" t="s">
        <v>870</v>
      </c>
      <c r="C128" s="271" t="s">
        <v>866</v>
      </c>
      <c r="D128" s="272">
        <f>B75</f>
        <v>0</v>
      </c>
    </row>
    <row r="129" spans="1:4">
      <c r="A129" s="265"/>
      <c r="C129" s="271"/>
      <c r="D129" s="277"/>
    </row>
    <row r="130" spans="1:4">
      <c r="A130" s="265"/>
      <c r="C130" s="271"/>
      <c r="D130" s="277"/>
    </row>
    <row r="131" spans="1:4">
      <c r="A131" s="265"/>
      <c r="C131" s="271"/>
      <c r="D131" s="277"/>
    </row>
    <row r="132" spans="1:4">
      <c r="A132" s="265"/>
      <c r="C132" s="271"/>
      <c r="D132" s="277"/>
    </row>
    <row r="133" spans="1:4">
      <c r="A133" s="265"/>
      <c r="C133" s="271"/>
      <c r="D133" s="277"/>
    </row>
    <row r="134" spans="1:4">
      <c r="A134" s="265"/>
      <c r="C134" s="271"/>
      <c r="D134" s="277"/>
    </row>
    <row r="135" spans="1:4">
      <c r="A135" s="265"/>
      <c r="C135" s="271"/>
      <c r="D135" s="277"/>
    </row>
    <row r="136" spans="1:4">
      <c r="A136" s="265"/>
      <c r="C136" s="271"/>
      <c r="D136" s="277"/>
    </row>
    <row r="137" spans="1:4">
      <c r="A137" s="265"/>
      <c r="C137" s="271"/>
      <c r="D137" s="277"/>
    </row>
    <row r="138" spans="1:4">
      <c r="A138" s="265"/>
      <c r="C138" s="271"/>
      <c r="D138" s="277"/>
    </row>
    <row r="139" spans="1:4">
      <c r="A139" s="265"/>
      <c r="C139" s="271"/>
      <c r="D139" s="277"/>
    </row>
    <row r="140" spans="1:4">
      <c r="A140" s="265"/>
      <c r="C140" s="271"/>
      <c r="D140" s="277"/>
    </row>
    <row r="141" spans="1:4">
      <c r="A141" s="265"/>
      <c r="C141" s="271"/>
      <c r="D141" s="277"/>
    </row>
    <row r="142" spans="1:4">
      <c r="A142" s="265"/>
      <c r="C142" s="271"/>
      <c r="D142" s="277"/>
    </row>
    <row r="143" spans="1:4">
      <c r="A143" s="274"/>
    </row>
    <row r="144" spans="1:4">
      <c r="A144" s="274"/>
    </row>
    <row r="145" spans="1:8">
      <c r="A145" s="274"/>
    </row>
    <row r="146" spans="1:8">
      <c r="A146" s="274"/>
    </row>
    <row r="147" spans="1:8">
      <c r="A147" s="265"/>
      <c r="C147" s="271"/>
      <c r="D147" s="272"/>
    </row>
    <row r="148" spans="1:8">
      <c r="A148" s="265" t="s">
        <v>864</v>
      </c>
      <c r="C148" s="271" t="s">
        <v>866</v>
      </c>
      <c r="D148" s="272">
        <f>'FAU_F0167 - Expenses'!B26</f>
        <v>0</v>
      </c>
    </row>
    <row r="152" spans="1:8">
      <c r="A152" s="274"/>
    </row>
    <row r="153" spans="1:8">
      <c r="H153" s="265"/>
    </row>
  </sheetData>
  <sheetProtection algorithmName="SHA-512" hashValue="Iq4dtxlIFcSS9FrJvMp+Ndrt/301ITGib41Os3lAyJzAc3oFN/rt8dbF+zRLyj83OBGOS34csQFmgtSgfrxgCw==" saltValue="X1NW7O+W7J8o0HxpB6BkJQ==" spinCount="100000" sheet="1" objects="1" scenarios="1" selectLockedCells="1"/>
  <mergeCells count="6">
    <mergeCell ref="A68:G70"/>
    <mergeCell ref="B4:C4"/>
    <mergeCell ref="B5:C5"/>
    <mergeCell ref="B6:C6"/>
    <mergeCell ref="A1:G1"/>
    <mergeCell ref="A2:G2"/>
  </mergeCells>
  <pageMargins left="0.7" right="0.7"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workbookViewId="0">
      <pane ySplit="1" topLeftCell="A3" activePane="bottomLeft" state="frozen"/>
      <selection activeCell="B31" sqref="B31"/>
      <selection pane="bottomLeft" activeCell="A93" sqref="A93:XFD94"/>
    </sheetView>
  </sheetViews>
  <sheetFormatPr defaultColWidth="9.109375" defaultRowHeight="13.2"/>
  <cols>
    <col min="1" max="1" width="14.5546875" style="106" bestFit="1" customWidth="1"/>
    <col min="2" max="2" width="51.5546875" style="106" bestFit="1" customWidth="1"/>
    <col min="3" max="3" width="13.109375" style="106" bestFit="1" customWidth="1"/>
    <col min="4" max="4" width="10.6640625" style="106" customWidth="1"/>
    <col min="5" max="5" width="9.6640625" style="106" bestFit="1" customWidth="1"/>
    <col min="6" max="7" width="10.6640625" style="106" customWidth="1"/>
    <col min="8" max="8" width="11.33203125" style="106" customWidth="1"/>
    <col min="9" max="9" width="11.5546875" style="106" bestFit="1" customWidth="1"/>
    <col min="10" max="16384" width="9.109375" style="20"/>
  </cols>
  <sheetData>
    <row r="1" spans="1:10" ht="62.4">
      <c r="A1" s="104" t="s">
        <v>879</v>
      </c>
      <c r="B1" s="104" t="s">
        <v>758</v>
      </c>
      <c r="C1" s="115" t="s">
        <v>880</v>
      </c>
      <c r="D1" s="116" t="s">
        <v>881</v>
      </c>
      <c r="E1" s="116" t="s">
        <v>882</v>
      </c>
      <c r="F1" s="116" t="s">
        <v>883</v>
      </c>
      <c r="G1" s="117" t="s">
        <v>761</v>
      </c>
      <c r="H1" s="116" t="s">
        <v>107</v>
      </c>
      <c r="I1" s="118" t="s">
        <v>26</v>
      </c>
    </row>
    <row r="2" spans="1:10" ht="62.4">
      <c r="A2" s="104" t="s">
        <v>1008</v>
      </c>
      <c r="B2" s="104" t="s">
        <v>1009</v>
      </c>
      <c r="C2" s="115"/>
      <c r="D2" s="116"/>
      <c r="E2" s="116"/>
      <c r="F2" s="116"/>
      <c r="G2" s="117"/>
      <c r="H2" s="116"/>
      <c r="I2" s="118"/>
      <c r="J2" s="119" t="s">
        <v>1010</v>
      </c>
    </row>
    <row r="3" spans="1:10" ht="15.6">
      <c r="A3" s="100" t="s">
        <v>884</v>
      </c>
      <c r="B3" s="105" t="s">
        <v>885</v>
      </c>
      <c r="C3" s="100"/>
      <c r="D3" s="101"/>
      <c r="E3" s="101"/>
      <c r="F3" s="101"/>
      <c r="G3" s="109"/>
      <c r="H3" s="101">
        <v>138434</v>
      </c>
      <c r="I3" s="102">
        <v>138434</v>
      </c>
      <c r="J3" s="120" t="s">
        <v>751</v>
      </c>
    </row>
    <row r="4" spans="1:10" ht="15.6">
      <c r="A4" s="100" t="s">
        <v>886</v>
      </c>
      <c r="B4" s="105" t="s">
        <v>764</v>
      </c>
      <c r="C4" s="100"/>
      <c r="D4" s="101"/>
      <c r="E4" s="101"/>
      <c r="F4" s="101"/>
      <c r="G4" s="109"/>
      <c r="H4" s="101">
        <v>198338</v>
      </c>
      <c r="I4" s="102">
        <v>198338</v>
      </c>
      <c r="J4" s="120" t="s">
        <v>752</v>
      </c>
    </row>
    <row r="5" spans="1:10" ht="15.6">
      <c r="A5" s="100" t="s">
        <v>887</v>
      </c>
      <c r="B5" s="105" t="s">
        <v>574</v>
      </c>
      <c r="C5" s="100"/>
      <c r="D5" s="101"/>
      <c r="E5" s="101"/>
      <c r="F5" s="101"/>
      <c r="G5" s="109"/>
      <c r="H5" s="101">
        <v>201993</v>
      </c>
      <c r="I5" s="102">
        <v>201993</v>
      </c>
      <c r="J5" s="120" t="s">
        <v>753</v>
      </c>
    </row>
    <row r="6" spans="1:10" ht="15.6">
      <c r="A6" s="100" t="s">
        <v>888</v>
      </c>
      <c r="B6" s="105" t="s">
        <v>889</v>
      </c>
      <c r="C6" s="100">
        <v>0</v>
      </c>
      <c r="D6" s="101">
        <v>27495</v>
      </c>
      <c r="E6" s="101">
        <v>0</v>
      </c>
      <c r="F6" s="101">
        <v>92685</v>
      </c>
      <c r="G6" s="109">
        <v>3365.0399999999995</v>
      </c>
      <c r="H6" s="101"/>
      <c r="I6" s="102">
        <v>123545</v>
      </c>
      <c r="J6" s="120" t="s">
        <v>754</v>
      </c>
    </row>
    <row r="7" spans="1:10" ht="15.6">
      <c r="A7" s="100" t="s">
        <v>890</v>
      </c>
      <c r="B7" s="105" t="s">
        <v>891</v>
      </c>
      <c r="C7" s="100">
        <v>61393.15</v>
      </c>
      <c r="D7" s="101">
        <v>9200</v>
      </c>
      <c r="E7" s="101">
        <v>0</v>
      </c>
      <c r="F7" s="101">
        <v>13176</v>
      </c>
      <c r="G7" s="109">
        <v>2345.5361999999996</v>
      </c>
      <c r="H7" s="101"/>
      <c r="I7" s="102">
        <v>86115</v>
      </c>
    </row>
    <row r="8" spans="1:10" ht="15.6">
      <c r="A8" s="114" t="s">
        <v>892</v>
      </c>
      <c r="B8" s="105" t="s">
        <v>893</v>
      </c>
      <c r="C8" s="109"/>
      <c r="D8" s="109"/>
      <c r="E8" s="109"/>
      <c r="F8" s="109"/>
      <c r="G8" s="109"/>
      <c r="H8" s="106">
        <v>378314</v>
      </c>
      <c r="I8" s="102">
        <v>378314</v>
      </c>
    </row>
    <row r="9" spans="1:10" ht="15.6">
      <c r="A9" s="114" t="s">
        <v>894</v>
      </c>
      <c r="B9" s="105" t="s">
        <v>763</v>
      </c>
      <c r="C9" s="109">
        <v>0</v>
      </c>
      <c r="D9" s="109">
        <v>18580</v>
      </c>
      <c r="E9" s="109">
        <v>0</v>
      </c>
      <c r="F9" s="109">
        <v>90500</v>
      </c>
      <c r="G9" s="109">
        <v>3054.24</v>
      </c>
      <c r="I9" s="102">
        <v>112134</v>
      </c>
    </row>
    <row r="10" spans="1:10" ht="15.6">
      <c r="A10" s="114" t="s">
        <v>895</v>
      </c>
      <c r="B10" s="105" t="s">
        <v>896</v>
      </c>
      <c r="C10" s="109"/>
      <c r="D10" s="109"/>
      <c r="E10" s="109"/>
      <c r="F10" s="109"/>
      <c r="G10" s="109"/>
      <c r="H10" s="106">
        <v>1753395</v>
      </c>
      <c r="I10" s="102">
        <v>1753395</v>
      </c>
    </row>
    <row r="11" spans="1:10" ht="15.6">
      <c r="A11" s="114" t="s">
        <v>897</v>
      </c>
      <c r="B11" s="105" t="s">
        <v>769</v>
      </c>
      <c r="C11" s="109">
        <v>0</v>
      </c>
      <c r="D11" s="109">
        <v>0</v>
      </c>
      <c r="E11" s="109">
        <v>0</v>
      </c>
      <c r="F11" s="109">
        <v>4500</v>
      </c>
      <c r="G11" s="109">
        <v>125.99999999999999</v>
      </c>
      <c r="I11" s="102">
        <v>4626</v>
      </c>
    </row>
    <row r="12" spans="1:10" ht="15.6">
      <c r="A12" s="114" t="s">
        <v>898</v>
      </c>
      <c r="B12" s="105" t="s">
        <v>899</v>
      </c>
      <c r="C12" s="109">
        <v>0</v>
      </c>
      <c r="D12" s="109">
        <v>6560</v>
      </c>
      <c r="E12" s="109">
        <v>0</v>
      </c>
      <c r="F12" s="109">
        <v>75000</v>
      </c>
      <c r="G12" s="109">
        <v>2283.6799999999998</v>
      </c>
      <c r="I12" s="102">
        <v>83844</v>
      </c>
    </row>
    <row r="13" spans="1:10" ht="15.6">
      <c r="A13" s="114" t="s">
        <v>900</v>
      </c>
      <c r="B13" s="105" t="s">
        <v>785</v>
      </c>
      <c r="C13" s="109">
        <v>0</v>
      </c>
      <c r="D13" s="109">
        <v>59850</v>
      </c>
      <c r="E13" s="109">
        <v>10340</v>
      </c>
      <c r="F13" s="109">
        <v>369570</v>
      </c>
      <c r="G13" s="109">
        <v>12313.279999999999</v>
      </c>
      <c r="I13" s="102">
        <v>452073</v>
      </c>
    </row>
    <row r="14" spans="1:10" ht="15.6">
      <c r="A14" s="100" t="s">
        <v>901</v>
      </c>
      <c r="B14" s="105" t="s">
        <v>423</v>
      </c>
      <c r="C14" s="100">
        <v>205837</v>
      </c>
      <c r="D14" s="101">
        <v>7600</v>
      </c>
      <c r="E14" s="101">
        <v>0</v>
      </c>
      <c r="F14" s="101">
        <v>8000</v>
      </c>
      <c r="G14" s="109">
        <v>6200.235999999999</v>
      </c>
      <c r="H14" s="101"/>
      <c r="I14" s="102">
        <v>227637</v>
      </c>
    </row>
    <row r="15" spans="1:10" ht="15.6">
      <c r="A15" s="110" t="s">
        <v>902</v>
      </c>
      <c r="B15" s="105" t="s">
        <v>309</v>
      </c>
      <c r="C15" s="111">
        <v>0</v>
      </c>
      <c r="D15" s="109">
        <v>10920</v>
      </c>
      <c r="E15" s="109">
        <v>0</v>
      </c>
      <c r="F15" s="109">
        <v>24000</v>
      </c>
      <c r="G15" s="109">
        <v>977.75999999999988</v>
      </c>
      <c r="H15" s="109"/>
      <c r="I15" s="102">
        <v>35898</v>
      </c>
    </row>
    <row r="16" spans="1:10" ht="15.6">
      <c r="A16" s="100" t="s">
        <v>903</v>
      </c>
      <c r="B16" s="105" t="s">
        <v>904</v>
      </c>
      <c r="C16" s="100">
        <v>0</v>
      </c>
      <c r="D16" s="101">
        <v>0</v>
      </c>
      <c r="E16" s="101">
        <v>0</v>
      </c>
      <c r="F16" s="101">
        <v>36800</v>
      </c>
      <c r="G16" s="109">
        <v>1030.3999999999999</v>
      </c>
      <c r="H16" s="101"/>
      <c r="I16" s="102">
        <v>37830</v>
      </c>
    </row>
    <row r="17" spans="1:9" ht="15.6">
      <c r="A17" s="100" t="s">
        <v>905</v>
      </c>
      <c r="B17" s="105" t="s">
        <v>906</v>
      </c>
      <c r="C17" s="100">
        <v>0</v>
      </c>
      <c r="D17" s="101">
        <v>16831</v>
      </c>
      <c r="E17" s="101">
        <v>21210</v>
      </c>
      <c r="F17" s="101">
        <v>160147</v>
      </c>
      <c r="G17" s="109">
        <v>5549.2639999999992</v>
      </c>
      <c r="H17" s="101"/>
      <c r="I17" s="102">
        <v>203737</v>
      </c>
    </row>
    <row r="18" spans="1:9" ht="15.6">
      <c r="A18" s="100" t="s">
        <v>878</v>
      </c>
      <c r="B18" s="105" t="s">
        <v>372</v>
      </c>
      <c r="C18" s="100">
        <v>0</v>
      </c>
      <c r="D18" s="101">
        <v>40050</v>
      </c>
      <c r="E18" s="101">
        <v>0</v>
      </c>
      <c r="F18" s="101">
        <v>174590</v>
      </c>
      <c r="G18" s="109">
        <v>6009.9199999999992</v>
      </c>
      <c r="H18" s="101"/>
      <c r="I18" s="102">
        <v>220650</v>
      </c>
    </row>
    <row r="19" spans="1:9" ht="15.6">
      <c r="A19" s="110" t="s">
        <v>907</v>
      </c>
      <c r="B19" s="105" t="s">
        <v>463</v>
      </c>
      <c r="C19" s="111">
        <v>51948</v>
      </c>
      <c r="D19" s="109">
        <v>0</v>
      </c>
      <c r="E19" s="109">
        <v>0</v>
      </c>
      <c r="F19" s="109">
        <v>13800</v>
      </c>
      <c r="G19" s="109">
        <v>1840.9439999999997</v>
      </c>
      <c r="H19" s="109"/>
      <c r="I19" s="102">
        <v>67589</v>
      </c>
    </row>
    <row r="20" spans="1:9" ht="15.6">
      <c r="A20" s="100" t="s">
        <v>908</v>
      </c>
      <c r="B20" s="105" t="s">
        <v>909</v>
      </c>
      <c r="C20" s="108">
        <v>0</v>
      </c>
      <c r="D20" s="109">
        <v>0</v>
      </c>
      <c r="E20" s="109">
        <v>0</v>
      </c>
      <c r="F20" s="109">
        <v>13985</v>
      </c>
      <c r="G20" s="109">
        <v>391.58</v>
      </c>
      <c r="I20" s="102">
        <v>14377</v>
      </c>
    </row>
    <row r="21" spans="1:9" ht="15.6">
      <c r="A21" s="110" t="s">
        <v>910</v>
      </c>
      <c r="B21" s="105" t="s">
        <v>330</v>
      </c>
      <c r="C21" s="111">
        <v>136279.29999999999</v>
      </c>
      <c r="D21" s="109">
        <v>6900</v>
      </c>
      <c r="E21" s="109">
        <v>0</v>
      </c>
      <c r="F21" s="109">
        <v>20020</v>
      </c>
      <c r="G21" s="109">
        <v>4569.5803999999989</v>
      </c>
      <c r="H21" s="109"/>
      <c r="I21" s="102">
        <v>167769</v>
      </c>
    </row>
    <row r="22" spans="1:9" ht="15.6">
      <c r="A22" s="100" t="s">
        <v>911</v>
      </c>
      <c r="B22" s="105" t="s">
        <v>912</v>
      </c>
      <c r="C22" s="108">
        <v>0</v>
      </c>
      <c r="D22" s="109">
        <v>0</v>
      </c>
      <c r="E22" s="109">
        <v>0</v>
      </c>
      <c r="F22" s="109">
        <v>7782</v>
      </c>
      <c r="G22" s="109">
        <v>217.89599999999999</v>
      </c>
      <c r="I22" s="102">
        <v>8000</v>
      </c>
    </row>
    <row r="23" spans="1:9" ht="15.6">
      <c r="A23" s="114" t="s">
        <v>913</v>
      </c>
      <c r="B23" s="105" t="s">
        <v>770</v>
      </c>
      <c r="C23" s="109">
        <v>0</v>
      </c>
      <c r="D23" s="109">
        <v>0</v>
      </c>
      <c r="E23" s="109">
        <v>0</v>
      </c>
      <c r="F23" s="109">
        <v>60000</v>
      </c>
      <c r="G23" s="109">
        <v>1679.9999999999998</v>
      </c>
      <c r="I23" s="102">
        <v>61680</v>
      </c>
    </row>
    <row r="24" spans="1:9" ht="15.6">
      <c r="A24" s="110" t="s">
        <v>914</v>
      </c>
      <c r="B24" s="105" t="s">
        <v>766</v>
      </c>
      <c r="C24" s="111">
        <v>0</v>
      </c>
      <c r="D24" s="109">
        <v>38791</v>
      </c>
      <c r="E24" s="109">
        <v>0</v>
      </c>
      <c r="F24" s="109">
        <v>30100</v>
      </c>
      <c r="G24" s="109">
        <v>1928.9479999999999</v>
      </c>
      <c r="H24" s="109"/>
      <c r="I24" s="102">
        <v>70820</v>
      </c>
    </row>
    <row r="25" spans="1:9" ht="15.6">
      <c r="A25" s="110" t="s">
        <v>915</v>
      </c>
      <c r="B25" s="105" t="s">
        <v>784</v>
      </c>
      <c r="C25" s="111">
        <v>0</v>
      </c>
      <c r="D25" s="109">
        <v>0</v>
      </c>
      <c r="E25" s="109">
        <v>0</v>
      </c>
      <c r="F25" s="109">
        <v>40000</v>
      </c>
      <c r="G25" s="109">
        <v>1119.9999999999998</v>
      </c>
      <c r="H25" s="109"/>
      <c r="I25" s="102">
        <v>41120</v>
      </c>
    </row>
    <row r="26" spans="1:9" ht="15.6">
      <c r="A26" s="100" t="s">
        <v>916</v>
      </c>
      <c r="B26" s="105" t="s">
        <v>917</v>
      </c>
      <c r="C26" s="108">
        <v>206442.9</v>
      </c>
      <c r="D26" s="109">
        <v>6560</v>
      </c>
      <c r="E26" s="109">
        <v>0</v>
      </c>
      <c r="F26" s="109">
        <v>6300</v>
      </c>
      <c r="G26" s="109">
        <v>6140.4811999999993</v>
      </c>
      <c r="I26" s="102">
        <v>225443</v>
      </c>
    </row>
    <row r="27" spans="1:9" ht="15.6">
      <c r="A27" s="110" t="s">
        <v>918</v>
      </c>
      <c r="B27" s="105" t="s">
        <v>268</v>
      </c>
      <c r="C27" s="111">
        <v>0</v>
      </c>
      <c r="D27" s="109">
        <v>19575</v>
      </c>
      <c r="E27" s="109">
        <v>0</v>
      </c>
      <c r="F27" s="109">
        <v>4000</v>
      </c>
      <c r="G27" s="109">
        <v>660.09999999999991</v>
      </c>
      <c r="H27" s="109"/>
      <c r="I27" s="102">
        <v>24235</v>
      </c>
    </row>
    <row r="28" spans="1:9" ht="15.6">
      <c r="A28" s="110" t="s">
        <v>919</v>
      </c>
      <c r="B28" s="105" t="s">
        <v>277</v>
      </c>
      <c r="C28" s="112">
        <v>0</v>
      </c>
      <c r="D28" s="109">
        <v>4838</v>
      </c>
      <c r="E28" s="109">
        <v>0</v>
      </c>
      <c r="F28" s="109">
        <v>1900</v>
      </c>
      <c r="G28" s="109">
        <v>188.66399999999999</v>
      </c>
      <c r="H28" s="109"/>
      <c r="I28" s="102">
        <v>6927</v>
      </c>
    </row>
    <row r="29" spans="1:9" ht="15.6">
      <c r="A29" s="114" t="s">
        <v>920</v>
      </c>
      <c r="B29" s="105" t="s">
        <v>778</v>
      </c>
      <c r="C29" s="109">
        <v>0</v>
      </c>
      <c r="D29" s="109">
        <v>37800</v>
      </c>
      <c r="E29" s="109">
        <v>0</v>
      </c>
      <c r="F29" s="109">
        <v>35000</v>
      </c>
      <c r="G29" s="109">
        <v>2038.3999999999999</v>
      </c>
      <c r="I29" s="102">
        <v>74838</v>
      </c>
    </row>
    <row r="30" spans="1:9" ht="15.6">
      <c r="A30" s="110" t="s">
        <v>921</v>
      </c>
      <c r="B30" s="105" t="s">
        <v>922</v>
      </c>
      <c r="C30" s="111">
        <v>119222</v>
      </c>
      <c r="D30" s="109">
        <v>0</v>
      </c>
      <c r="E30" s="109">
        <v>8800</v>
      </c>
      <c r="F30" s="109">
        <v>30650</v>
      </c>
      <c r="G30" s="109">
        <v>4442.8159999999998</v>
      </c>
      <c r="H30" s="109"/>
      <c r="I30" s="102">
        <v>163115</v>
      </c>
    </row>
    <row r="31" spans="1:9" ht="15.6">
      <c r="A31" s="114" t="s">
        <v>923</v>
      </c>
      <c r="B31" s="105" t="s">
        <v>924</v>
      </c>
      <c r="C31" s="109">
        <v>0</v>
      </c>
      <c r="D31" s="109">
        <v>0</v>
      </c>
      <c r="E31" s="109">
        <v>0</v>
      </c>
      <c r="F31" s="109">
        <v>5250</v>
      </c>
      <c r="G31" s="109">
        <v>146.99999999999997</v>
      </c>
      <c r="I31" s="102">
        <v>5397</v>
      </c>
    </row>
    <row r="32" spans="1:9" ht="15.6">
      <c r="A32" s="100" t="s">
        <v>925</v>
      </c>
      <c r="B32" s="105" t="s">
        <v>779</v>
      </c>
      <c r="C32" s="108">
        <v>0</v>
      </c>
      <c r="D32" s="109">
        <v>0</v>
      </c>
      <c r="E32" s="109">
        <v>0</v>
      </c>
      <c r="F32" s="109">
        <v>6000</v>
      </c>
      <c r="G32" s="109">
        <v>167.99999999999997</v>
      </c>
      <c r="I32" s="102">
        <v>6168</v>
      </c>
    </row>
    <row r="33" spans="1:12" ht="15.6">
      <c r="A33" s="100" t="s">
        <v>926</v>
      </c>
      <c r="B33" s="105" t="s">
        <v>927</v>
      </c>
      <c r="C33" s="108">
        <v>0</v>
      </c>
      <c r="D33" s="109">
        <v>0</v>
      </c>
      <c r="E33" s="109">
        <v>0</v>
      </c>
      <c r="F33" s="109">
        <v>64089</v>
      </c>
      <c r="G33" s="109">
        <v>1794.4919999999997</v>
      </c>
      <c r="I33" s="102">
        <v>65883</v>
      </c>
    </row>
    <row r="34" spans="1:12" ht="15.6">
      <c r="A34" s="100" t="s">
        <v>928</v>
      </c>
      <c r="B34" s="105" t="s">
        <v>366</v>
      </c>
      <c r="C34" s="108">
        <v>0</v>
      </c>
      <c r="D34" s="109">
        <v>34048</v>
      </c>
      <c r="E34" s="109">
        <v>0</v>
      </c>
      <c r="F34" s="109">
        <v>16530</v>
      </c>
      <c r="G34" s="109">
        <v>1416.1839999999997</v>
      </c>
      <c r="I34" s="102">
        <v>51994</v>
      </c>
    </row>
    <row r="35" spans="1:12" ht="15.6">
      <c r="A35" s="114" t="s">
        <v>929</v>
      </c>
      <c r="B35" s="105" t="s">
        <v>417</v>
      </c>
      <c r="C35" s="109">
        <v>0</v>
      </c>
      <c r="D35" s="109">
        <v>79680</v>
      </c>
      <c r="E35" s="109">
        <v>0</v>
      </c>
      <c r="F35" s="109">
        <v>6500</v>
      </c>
      <c r="G35" s="109">
        <v>2413.04</v>
      </c>
      <c r="I35" s="102">
        <v>88593</v>
      </c>
    </row>
    <row r="36" spans="1:12" ht="15.6">
      <c r="A36" s="100" t="s">
        <v>930</v>
      </c>
      <c r="B36" s="105" t="s">
        <v>430</v>
      </c>
      <c r="C36" s="108">
        <v>0</v>
      </c>
      <c r="D36" s="109">
        <v>0</v>
      </c>
      <c r="E36" s="109">
        <v>0</v>
      </c>
      <c r="F36" s="109">
        <v>9750</v>
      </c>
      <c r="G36" s="109">
        <v>273</v>
      </c>
      <c r="I36" s="102">
        <v>10023</v>
      </c>
    </row>
    <row r="37" spans="1:12" ht="15.6">
      <c r="A37" s="100" t="s">
        <v>931</v>
      </c>
      <c r="B37" s="105" t="s">
        <v>932</v>
      </c>
      <c r="C37" s="113">
        <v>0</v>
      </c>
      <c r="D37" s="109">
        <v>0</v>
      </c>
      <c r="E37" s="109">
        <v>0</v>
      </c>
      <c r="F37" s="109">
        <v>5500</v>
      </c>
      <c r="G37" s="109">
        <v>153.99999999999997</v>
      </c>
      <c r="I37" s="102">
        <v>5654</v>
      </c>
    </row>
    <row r="38" spans="1:12" ht="15.6">
      <c r="A38" s="114" t="s">
        <v>933</v>
      </c>
      <c r="B38" s="105" t="s">
        <v>288</v>
      </c>
      <c r="C38" s="109">
        <v>0</v>
      </c>
      <c r="D38" s="109">
        <v>0</v>
      </c>
      <c r="E38" s="109">
        <v>0</v>
      </c>
      <c r="F38" s="109">
        <v>16500</v>
      </c>
      <c r="G38" s="109">
        <v>461.99999999999994</v>
      </c>
      <c r="I38" s="102">
        <v>16962</v>
      </c>
    </row>
    <row r="39" spans="1:12" ht="15.6">
      <c r="A39" s="100" t="s">
        <v>934</v>
      </c>
      <c r="B39" s="105" t="s">
        <v>935</v>
      </c>
      <c r="C39" s="108">
        <v>157390.44780000002</v>
      </c>
      <c r="D39" s="109">
        <v>37440</v>
      </c>
      <c r="E39" s="109">
        <v>0</v>
      </c>
      <c r="F39" s="109">
        <v>79154</v>
      </c>
      <c r="G39" s="109">
        <v>7671.5645383999999</v>
      </c>
      <c r="I39" s="102">
        <v>281656</v>
      </c>
    </row>
    <row r="40" spans="1:12" ht="15.6">
      <c r="A40" s="100" t="s">
        <v>936</v>
      </c>
      <c r="B40" s="105" t="s">
        <v>514</v>
      </c>
      <c r="C40" s="108"/>
      <c r="D40" s="109"/>
      <c r="E40" s="109"/>
      <c r="F40" s="109"/>
      <c r="G40" s="109"/>
      <c r="H40" s="106">
        <v>1773008</v>
      </c>
      <c r="I40" s="102">
        <v>1773008</v>
      </c>
    </row>
    <row r="41" spans="1:12" ht="15.6">
      <c r="A41" s="100" t="s">
        <v>937</v>
      </c>
      <c r="B41" s="105" t="s">
        <v>938</v>
      </c>
      <c r="C41" s="108">
        <v>0</v>
      </c>
      <c r="D41" s="109">
        <v>6480</v>
      </c>
      <c r="E41" s="109">
        <v>0</v>
      </c>
      <c r="F41" s="109">
        <v>62500</v>
      </c>
      <c r="G41" s="109">
        <v>1931.4399999999998</v>
      </c>
      <c r="H41" s="106">
        <v>2500</v>
      </c>
      <c r="I41" s="102">
        <v>73411</v>
      </c>
    </row>
    <row r="42" spans="1:12" ht="15.6">
      <c r="A42" s="114" t="s">
        <v>1011</v>
      </c>
      <c r="B42" s="105" t="s">
        <v>1012</v>
      </c>
      <c r="C42" s="109"/>
      <c r="D42" s="109"/>
      <c r="E42" s="109"/>
      <c r="F42" s="109">
        <v>60000</v>
      </c>
      <c r="G42" s="109">
        <v>1679.9999999999998</v>
      </c>
      <c r="I42" s="102">
        <v>61680</v>
      </c>
      <c r="J42" s="102"/>
    </row>
    <row r="43" spans="1:12" ht="15.6">
      <c r="A43" s="110" t="s">
        <v>939</v>
      </c>
      <c r="B43" s="105" t="s">
        <v>940</v>
      </c>
      <c r="C43" s="111"/>
      <c r="D43" s="109"/>
      <c r="E43" s="109"/>
      <c r="F43" s="109">
        <v>71984</v>
      </c>
      <c r="G43" s="109">
        <v>2015.5519999999997</v>
      </c>
      <c r="H43" s="109"/>
      <c r="I43" s="102">
        <v>73999.551999999996</v>
      </c>
      <c r="J43" s="102"/>
      <c r="K43" s="105"/>
      <c r="L43" s="105"/>
    </row>
    <row r="44" spans="1:12" ht="15.6">
      <c r="A44" s="100" t="s">
        <v>941</v>
      </c>
      <c r="B44" s="105" t="s">
        <v>942</v>
      </c>
      <c r="C44" s="108">
        <v>0</v>
      </c>
      <c r="D44" s="109">
        <v>0</v>
      </c>
      <c r="E44" s="109"/>
      <c r="F44" s="109">
        <v>4500</v>
      </c>
      <c r="G44" s="109">
        <v>125.99999999999999</v>
      </c>
      <c r="I44" s="102">
        <v>4626</v>
      </c>
      <c r="J44" s="103"/>
      <c r="K44" s="105"/>
      <c r="L44" s="105"/>
    </row>
    <row r="45" spans="1:12" ht="15.6">
      <c r="A45" s="100" t="s">
        <v>943</v>
      </c>
      <c r="B45" s="105" t="s">
        <v>944</v>
      </c>
      <c r="C45" s="100"/>
      <c r="D45" s="101">
        <v>17768</v>
      </c>
      <c r="E45" s="101"/>
      <c r="F45" s="101">
        <v>28831</v>
      </c>
      <c r="G45" s="109">
        <v>1304.7719999999999</v>
      </c>
      <c r="H45" s="101"/>
      <c r="I45" s="102">
        <v>47903.771999999997</v>
      </c>
      <c r="J45" s="102"/>
      <c r="K45" s="105"/>
      <c r="L45" s="105"/>
    </row>
    <row r="46" spans="1:12" ht="15.6">
      <c r="A46" s="100" t="s">
        <v>945</v>
      </c>
      <c r="B46" s="105" t="s">
        <v>946</v>
      </c>
      <c r="C46" s="100"/>
      <c r="D46" s="101">
        <v>115089</v>
      </c>
      <c r="E46" s="101"/>
      <c r="F46" s="101">
        <v>400</v>
      </c>
      <c r="G46" s="109">
        <v>3233.6919999999996</v>
      </c>
      <c r="H46" s="101"/>
      <c r="I46" s="102">
        <v>118722.692</v>
      </c>
      <c r="J46" s="101"/>
      <c r="K46" s="105"/>
      <c r="L46" s="105"/>
    </row>
    <row r="47" spans="1:12" ht="15.6">
      <c r="A47" s="100" t="s">
        <v>947</v>
      </c>
      <c r="B47" s="105" t="s">
        <v>948</v>
      </c>
      <c r="C47" s="108">
        <v>0</v>
      </c>
      <c r="D47" s="109">
        <v>0</v>
      </c>
      <c r="E47" s="109"/>
      <c r="F47" s="109">
        <v>8000</v>
      </c>
      <c r="G47" s="109">
        <v>223.99999999999997</v>
      </c>
      <c r="I47" s="102">
        <v>8224</v>
      </c>
      <c r="J47" s="101"/>
      <c r="K47" s="105"/>
      <c r="L47" s="105"/>
    </row>
    <row r="48" spans="1:12" ht="15.6">
      <c r="A48" s="100" t="s">
        <v>949</v>
      </c>
      <c r="B48" s="105" t="s">
        <v>950</v>
      </c>
      <c r="C48" s="100"/>
      <c r="D48" s="101">
        <v>80640</v>
      </c>
      <c r="E48" s="101"/>
      <c r="F48" s="101">
        <v>27592</v>
      </c>
      <c r="G48" s="109">
        <v>3030.4959999999996</v>
      </c>
      <c r="H48" s="101"/>
      <c r="I48" s="102">
        <v>111262.496</v>
      </c>
      <c r="J48" s="102"/>
      <c r="K48" s="105"/>
      <c r="L48" s="105"/>
    </row>
    <row r="49" spans="1:12" ht="15.6">
      <c r="A49" s="100" t="s">
        <v>951</v>
      </c>
      <c r="B49" s="105" t="s">
        <v>818</v>
      </c>
      <c r="C49" s="100"/>
      <c r="D49" s="101"/>
      <c r="E49" s="101"/>
      <c r="F49" s="101">
        <v>30000</v>
      </c>
      <c r="G49" s="109">
        <v>839.99999999999989</v>
      </c>
      <c r="H49" s="101"/>
      <c r="I49" s="102">
        <v>30840</v>
      </c>
      <c r="J49" s="101"/>
      <c r="K49" s="105"/>
      <c r="L49" s="105"/>
    </row>
    <row r="50" spans="1:12" ht="15.6">
      <c r="A50" s="100" t="s">
        <v>952</v>
      </c>
      <c r="B50" s="105" t="s">
        <v>953</v>
      </c>
      <c r="C50" s="100"/>
      <c r="D50" s="101"/>
      <c r="E50" s="101"/>
      <c r="F50" s="101">
        <v>142996</v>
      </c>
      <c r="G50" s="109">
        <v>4003.8879999999995</v>
      </c>
      <c r="H50" s="101"/>
      <c r="I50" s="102">
        <v>146999.88800000001</v>
      </c>
      <c r="J50" s="101"/>
      <c r="K50" s="105"/>
      <c r="L50" s="105"/>
    </row>
    <row r="51" spans="1:12" ht="15.6">
      <c r="A51" s="100" t="s">
        <v>954</v>
      </c>
      <c r="B51" s="105" t="s">
        <v>955</v>
      </c>
      <c r="C51" s="100">
        <v>0</v>
      </c>
      <c r="D51" s="101">
        <v>0</v>
      </c>
      <c r="E51" s="101"/>
      <c r="F51" s="101">
        <v>12549</v>
      </c>
      <c r="G51" s="109">
        <v>351.37199999999996</v>
      </c>
      <c r="H51" s="101"/>
      <c r="I51" s="102">
        <v>12900.371999999999</v>
      </c>
      <c r="J51" s="101"/>
      <c r="K51" s="105"/>
      <c r="L51" s="105"/>
    </row>
    <row r="52" spans="1:12" ht="15.6">
      <c r="A52" s="100" t="s">
        <v>956</v>
      </c>
      <c r="B52" s="105" t="s">
        <v>957</v>
      </c>
      <c r="C52" s="100">
        <v>0</v>
      </c>
      <c r="D52" s="101">
        <v>8460</v>
      </c>
      <c r="E52" s="101"/>
      <c r="F52" s="101">
        <v>10022</v>
      </c>
      <c r="G52" s="109">
        <v>517.49599999999998</v>
      </c>
      <c r="H52" s="101"/>
      <c r="I52" s="102">
        <v>18999.495999999999</v>
      </c>
      <c r="J52" s="101"/>
      <c r="K52" s="105"/>
      <c r="L52" s="105"/>
    </row>
    <row r="53" spans="1:12" ht="15.6">
      <c r="A53" s="100" t="s">
        <v>958</v>
      </c>
      <c r="B53" s="105" t="s">
        <v>959</v>
      </c>
      <c r="C53" s="100"/>
      <c r="D53" s="101">
        <v>41360</v>
      </c>
      <c r="E53" s="101"/>
      <c r="F53" s="101">
        <v>95316</v>
      </c>
      <c r="G53" s="109">
        <v>3826.9279999999994</v>
      </c>
      <c r="H53" s="101"/>
      <c r="I53" s="102">
        <v>140502.92799999999</v>
      </c>
      <c r="J53" s="101"/>
      <c r="K53" s="105"/>
      <c r="L53" s="105"/>
    </row>
    <row r="54" spans="1:12" ht="15.6">
      <c r="A54" s="100" t="s">
        <v>960</v>
      </c>
      <c r="B54" s="105" t="s">
        <v>961</v>
      </c>
      <c r="C54" s="100"/>
      <c r="D54" s="101"/>
      <c r="E54" s="101"/>
      <c r="F54" s="101">
        <v>10500</v>
      </c>
      <c r="G54" s="109">
        <v>293.99999999999994</v>
      </c>
      <c r="H54" s="101"/>
      <c r="I54" s="102">
        <v>10794</v>
      </c>
      <c r="J54" s="101"/>
      <c r="K54" s="105"/>
      <c r="L54" s="105"/>
    </row>
    <row r="55" spans="1:12" ht="15.6">
      <c r="A55" s="100" t="s">
        <v>962</v>
      </c>
      <c r="B55" s="105" t="s">
        <v>963</v>
      </c>
      <c r="C55" s="100">
        <v>66709</v>
      </c>
      <c r="D55" s="101">
        <v>14864</v>
      </c>
      <c r="E55" s="101"/>
      <c r="F55" s="101">
        <v>15000</v>
      </c>
      <c r="G55" s="109">
        <v>2704.0439999999999</v>
      </c>
      <c r="H55" s="101"/>
      <c r="I55" s="102">
        <v>99277.043999999994</v>
      </c>
      <c r="J55" s="101"/>
      <c r="K55" s="105"/>
      <c r="L55" s="105"/>
    </row>
    <row r="56" spans="1:12" ht="15.6">
      <c r="A56" s="100" t="s">
        <v>964</v>
      </c>
      <c r="B56" s="105" t="s">
        <v>965</v>
      </c>
      <c r="C56" s="100"/>
      <c r="D56" s="101"/>
      <c r="E56" s="101"/>
      <c r="F56" s="101">
        <v>3000</v>
      </c>
      <c r="G56" s="109">
        <v>83.999999999999986</v>
      </c>
      <c r="H56" s="101"/>
      <c r="I56" s="102">
        <v>3084</v>
      </c>
      <c r="J56" s="101"/>
      <c r="K56" s="105"/>
      <c r="L56" s="105"/>
    </row>
    <row r="57" spans="1:12" ht="15.6">
      <c r="A57" s="100" t="s">
        <v>966</v>
      </c>
      <c r="B57" s="105" t="s">
        <v>967</v>
      </c>
      <c r="C57" s="100"/>
      <c r="D57" s="101"/>
      <c r="E57" s="101"/>
      <c r="F57" s="101">
        <v>4400</v>
      </c>
      <c r="G57" s="109">
        <v>123.19999999999999</v>
      </c>
      <c r="H57" s="101"/>
      <c r="I57" s="102">
        <v>4523.2</v>
      </c>
      <c r="J57" s="101"/>
      <c r="K57" s="105"/>
      <c r="L57" s="105"/>
    </row>
    <row r="58" spans="1:12" ht="15.6">
      <c r="A58" s="100" t="s">
        <v>968</v>
      </c>
      <c r="B58" s="105" t="s">
        <v>969</v>
      </c>
      <c r="C58" s="100"/>
      <c r="D58" s="101"/>
      <c r="E58" s="101"/>
      <c r="F58" s="101">
        <v>5600</v>
      </c>
      <c r="G58" s="109">
        <v>156.79999999999998</v>
      </c>
      <c r="H58" s="101"/>
      <c r="I58" s="102">
        <v>5756.8</v>
      </c>
      <c r="J58" s="101"/>
      <c r="K58" s="105"/>
      <c r="L58" s="105"/>
    </row>
    <row r="59" spans="1:12" ht="15.6">
      <c r="A59" s="100" t="s">
        <v>970</v>
      </c>
      <c r="B59" s="105" t="s">
        <v>971</v>
      </c>
      <c r="C59" s="100"/>
      <c r="D59" s="101">
        <v>4275</v>
      </c>
      <c r="E59" s="101"/>
      <c r="F59" s="101">
        <v>4600</v>
      </c>
      <c r="G59" s="109">
        <v>248.49999999999997</v>
      </c>
      <c r="H59" s="101"/>
      <c r="I59" s="102">
        <v>9123.5</v>
      </c>
      <c r="J59" s="101"/>
      <c r="K59" s="105"/>
      <c r="L59" s="105"/>
    </row>
    <row r="60" spans="1:12" ht="15.6">
      <c r="A60" s="100" t="s">
        <v>972</v>
      </c>
      <c r="B60" s="105" t="s">
        <v>973</v>
      </c>
      <c r="C60" s="100"/>
      <c r="D60" s="101">
        <v>3500</v>
      </c>
      <c r="E60" s="101"/>
      <c r="F60" s="101">
        <v>5994</v>
      </c>
      <c r="G60" s="109">
        <v>265.83199999999999</v>
      </c>
      <c r="H60" s="101"/>
      <c r="I60" s="102">
        <v>9759.8320000000003</v>
      </c>
      <c r="J60" s="101"/>
      <c r="K60" s="105"/>
      <c r="L60" s="105"/>
    </row>
    <row r="61" spans="1:12" ht="15.6">
      <c r="A61" s="100" t="s">
        <v>974</v>
      </c>
      <c r="B61" s="105" t="s">
        <v>975</v>
      </c>
      <c r="C61" s="100"/>
      <c r="D61" s="101"/>
      <c r="E61" s="101"/>
      <c r="F61" s="101">
        <v>1597</v>
      </c>
      <c r="G61" s="109">
        <v>44.715999999999994</v>
      </c>
      <c r="H61" s="101"/>
      <c r="I61" s="102">
        <v>1641.7159999999999</v>
      </c>
      <c r="J61" s="101"/>
      <c r="K61" s="105"/>
      <c r="L61" s="105"/>
    </row>
    <row r="62" spans="1:12" ht="15.6">
      <c r="A62" s="100" t="s">
        <v>976</v>
      </c>
      <c r="B62" s="105" t="s">
        <v>977</v>
      </c>
      <c r="C62" s="100"/>
      <c r="D62" s="101"/>
      <c r="E62" s="101"/>
      <c r="F62" s="101">
        <v>18426</v>
      </c>
      <c r="G62" s="109">
        <v>515.928</v>
      </c>
      <c r="H62" s="101"/>
      <c r="I62" s="102">
        <v>18941.928</v>
      </c>
      <c r="J62" s="101"/>
      <c r="K62" s="105"/>
      <c r="L62" s="105"/>
    </row>
    <row r="63" spans="1:12" ht="15.6">
      <c r="A63" s="100" t="s">
        <v>978</v>
      </c>
      <c r="B63" s="105" t="s">
        <v>979</v>
      </c>
      <c r="C63" s="100"/>
      <c r="D63" s="101"/>
      <c r="E63" s="101"/>
      <c r="F63" s="101">
        <v>15000</v>
      </c>
      <c r="G63" s="109">
        <v>419.99999999999994</v>
      </c>
      <c r="H63" s="101"/>
      <c r="I63" s="102">
        <v>15420</v>
      </c>
      <c r="J63" s="101"/>
      <c r="K63" s="105"/>
      <c r="L63" s="105"/>
    </row>
    <row r="64" spans="1:12" ht="15.6">
      <c r="A64" s="100" t="s">
        <v>980</v>
      </c>
      <c r="B64" s="105" t="s">
        <v>981</v>
      </c>
      <c r="C64" s="100"/>
      <c r="D64" s="101">
        <v>86755</v>
      </c>
      <c r="E64" s="101"/>
      <c r="F64" s="101"/>
      <c r="G64" s="109">
        <v>2429.14</v>
      </c>
      <c r="H64" s="101"/>
      <c r="I64" s="102">
        <v>89184.14</v>
      </c>
      <c r="J64" s="101"/>
      <c r="K64" s="105"/>
      <c r="L64" s="105"/>
    </row>
    <row r="65" spans="1:12" ht="15.6">
      <c r="A65" s="100" t="s">
        <v>982</v>
      </c>
      <c r="B65" s="105" t="s">
        <v>983</v>
      </c>
      <c r="C65" s="100"/>
      <c r="D65" s="101"/>
      <c r="E65" s="101"/>
      <c r="F65" s="101">
        <v>1450</v>
      </c>
      <c r="G65" s="109">
        <v>40.599999999999994</v>
      </c>
      <c r="H65" s="101"/>
      <c r="I65" s="102">
        <v>1490.6</v>
      </c>
      <c r="J65" s="101"/>
      <c r="K65" s="105"/>
      <c r="L65" s="105"/>
    </row>
    <row r="66" spans="1:12" ht="15.6">
      <c r="A66" s="100" t="s">
        <v>984</v>
      </c>
      <c r="B66" s="105" t="s">
        <v>985</v>
      </c>
      <c r="C66" s="100"/>
      <c r="D66" s="101"/>
      <c r="E66" s="101"/>
      <c r="F66" s="101">
        <v>3216</v>
      </c>
      <c r="G66" s="109">
        <v>90.047999999999988</v>
      </c>
      <c r="H66" s="101"/>
      <c r="I66" s="102">
        <v>3306.0479999999998</v>
      </c>
      <c r="J66" s="101"/>
      <c r="K66" s="105"/>
      <c r="L66" s="105"/>
    </row>
    <row r="67" spans="1:12" ht="15.6">
      <c r="A67" s="100" t="s">
        <v>986</v>
      </c>
      <c r="B67" s="105" t="s">
        <v>987</v>
      </c>
      <c r="C67" s="100"/>
      <c r="D67" s="101"/>
      <c r="E67" s="101"/>
      <c r="F67" s="101">
        <v>40500</v>
      </c>
      <c r="G67" s="109">
        <v>1133.9999999999998</v>
      </c>
      <c r="H67" s="101"/>
      <c r="I67" s="102">
        <v>41634</v>
      </c>
      <c r="J67" s="106"/>
      <c r="K67" s="106"/>
    </row>
    <row r="68" spans="1:12" ht="15.6">
      <c r="A68" s="100" t="s">
        <v>988</v>
      </c>
      <c r="B68" s="105" t="s">
        <v>989</v>
      </c>
      <c r="C68" s="100"/>
      <c r="D68" s="101"/>
      <c r="E68" s="101"/>
      <c r="F68" s="101">
        <v>6100</v>
      </c>
      <c r="G68" s="109">
        <v>170.79999999999998</v>
      </c>
      <c r="H68" s="101"/>
      <c r="I68" s="102">
        <v>6270.8</v>
      </c>
      <c r="J68" s="106"/>
      <c r="K68" s="106"/>
    </row>
    <row r="69" spans="1:12" ht="15.6">
      <c r="A69" s="100" t="s">
        <v>990</v>
      </c>
      <c r="B69" s="105" t="s">
        <v>991</v>
      </c>
      <c r="C69" s="100"/>
      <c r="D69" s="101"/>
      <c r="E69" s="101"/>
      <c r="F69" s="101">
        <v>5418</v>
      </c>
      <c r="G69" s="109">
        <v>151.70399999999998</v>
      </c>
      <c r="H69" s="101"/>
      <c r="I69" s="102">
        <v>5569.7039999999997</v>
      </c>
      <c r="J69" s="106"/>
      <c r="K69" s="106"/>
    </row>
    <row r="70" spans="1:12" ht="15.6">
      <c r="A70" s="100" t="s">
        <v>992</v>
      </c>
      <c r="B70" s="105" t="s">
        <v>993</v>
      </c>
      <c r="C70" s="100"/>
      <c r="D70" s="101">
        <v>4240</v>
      </c>
      <c r="E70" s="101"/>
      <c r="F70" s="101">
        <v>1100</v>
      </c>
      <c r="G70" s="109">
        <v>149.51999999999998</v>
      </c>
      <c r="H70" s="101"/>
      <c r="I70" s="102">
        <v>5489.52</v>
      </c>
      <c r="J70" s="106"/>
      <c r="K70" s="106"/>
    </row>
    <row r="71" spans="1:12" ht="15.6">
      <c r="A71" s="100" t="s">
        <v>994</v>
      </c>
      <c r="B71" s="105" t="s">
        <v>995</v>
      </c>
      <c r="C71" s="100"/>
      <c r="D71" s="101"/>
      <c r="E71" s="101"/>
      <c r="F71" s="101">
        <v>16800</v>
      </c>
      <c r="G71" s="109">
        <v>470.4</v>
      </c>
      <c r="H71" s="101"/>
      <c r="I71" s="102">
        <v>17270.400000000001</v>
      </c>
      <c r="J71" s="106"/>
      <c r="K71" s="106"/>
    </row>
    <row r="72" spans="1:12" ht="15.6">
      <c r="A72" s="100" t="s">
        <v>996</v>
      </c>
      <c r="B72" s="105" t="s">
        <v>997</v>
      </c>
      <c r="C72" s="100"/>
      <c r="D72" s="101"/>
      <c r="E72" s="101"/>
      <c r="F72" s="101">
        <v>10450</v>
      </c>
      <c r="G72" s="109">
        <v>292.59999999999997</v>
      </c>
      <c r="H72" s="101"/>
      <c r="I72" s="102">
        <v>10742.6</v>
      </c>
      <c r="J72" s="106"/>
      <c r="K72" s="106"/>
    </row>
    <row r="73" spans="1:12" ht="15.6">
      <c r="A73" s="100" t="s">
        <v>998</v>
      </c>
      <c r="B73" s="105" t="s">
        <v>999</v>
      </c>
      <c r="C73" s="100"/>
      <c r="D73" s="101"/>
      <c r="E73" s="101"/>
      <c r="F73" s="101">
        <v>3500</v>
      </c>
      <c r="G73" s="109">
        <v>97.999999999999986</v>
      </c>
      <c r="H73" s="101"/>
      <c r="I73" s="102">
        <v>3598</v>
      </c>
      <c r="J73" s="106"/>
      <c r="K73" s="106"/>
    </row>
    <row r="74" spans="1:12" ht="15.6">
      <c r="A74" s="100" t="s">
        <v>1000</v>
      </c>
      <c r="B74" s="105" t="s">
        <v>1001</v>
      </c>
      <c r="C74" s="100"/>
      <c r="D74" s="101"/>
      <c r="E74" s="101"/>
      <c r="F74" s="101">
        <v>6780</v>
      </c>
      <c r="G74" s="109">
        <v>189.83999999999997</v>
      </c>
      <c r="H74" s="101"/>
      <c r="I74" s="102">
        <v>6969.84</v>
      </c>
      <c r="J74" s="106"/>
      <c r="K74" s="106"/>
    </row>
    <row r="75" spans="1:12" ht="15.6">
      <c r="A75" s="100" t="s">
        <v>1002</v>
      </c>
      <c r="B75" s="105" t="s">
        <v>1003</v>
      </c>
      <c r="C75" s="107"/>
      <c r="D75" s="101"/>
      <c r="E75" s="101"/>
      <c r="F75" s="101">
        <v>20000</v>
      </c>
      <c r="G75" s="109">
        <v>559.99999999999989</v>
      </c>
      <c r="H75" s="101"/>
      <c r="I75" s="102">
        <v>20560</v>
      </c>
      <c r="J75" s="106"/>
      <c r="K75" s="106"/>
    </row>
    <row r="76" spans="1:12" ht="15.6">
      <c r="A76" s="100" t="s">
        <v>1004</v>
      </c>
      <c r="B76" s="105" t="s">
        <v>1005</v>
      </c>
      <c r="C76" s="107"/>
      <c r="D76" s="101">
        <v>48258</v>
      </c>
      <c r="E76" s="101"/>
      <c r="F76" s="101">
        <v>3405</v>
      </c>
      <c r="G76" s="109">
        <v>1446.5639999999999</v>
      </c>
      <c r="H76" s="101"/>
      <c r="I76" s="102">
        <v>53109.563999999998</v>
      </c>
      <c r="J76" s="106"/>
      <c r="K76" s="106"/>
    </row>
    <row r="77" spans="1:12" ht="15.6">
      <c r="A77" s="105" t="s">
        <v>1013</v>
      </c>
      <c r="B77" s="105" t="s">
        <v>673</v>
      </c>
      <c r="C77" s="107"/>
      <c r="D77" s="101">
        <v>10334</v>
      </c>
      <c r="E77" s="101"/>
      <c r="F77" s="101">
        <v>0</v>
      </c>
      <c r="G77" s="109">
        <v>0</v>
      </c>
      <c r="H77" s="101">
        <v>289.35199999999998</v>
      </c>
      <c r="I77" s="102"/>
      <c r="J77" s="106"/>
      <c r="K77" s="106"/>
    </row>
    <row r="78" spans="1:12" ht="15.6">
      <c r="A78" s="105" t="s">
        <v>1014</v>
      </c>
      <c r="B78" s="105" t="s">
        <v>1015</v>
      </c>
      <c r="C78" s="107"/>
      <c r="D78" s="101">
        <v>0</v>
      </c>
      <c r="E78" s="101"/>
      <c r="F78" s="101">
        <v>5000</v>
      </c>
      <c r="G78" s="109">
        <v>0</v>
      </c>
      <c r="H78" s="101">
        <v>139.99999999999997</v>
      </c>
      <c r="I78" s="102"/>
      <c r="J78" s="106"/>
      <c r="K78" s="106"/>
    </row>
    <row r="79" spans="1:12" ht="15.6">
      <c r="A79" s="105" t="s">
        <v>1016</v>
      </c>
      <c r="B79" s="105" t="s">
        <v>624</v>
      </c>
      <c r="C79" s="107"/>
      <c r="D79" s="101"/>
      <c r="E79" s="101"/>
      <c r="F79" s="101"/>
      <c r="G79" s="109"/>
      <c r="H79" s="101">
        <v>0</v>
      </c>
      <c r="I79" s="102"/>
      <c r="J79" s="106"/>
      <c r="K79" s="106"/>
    </row>
    <row r="80" spans="1:12" ht="15.6">
      <c r="A80" s="105" t="s">
        <v>1017</v>
      </c>
      <c r="B80" s="105" t="s">
        <v>1018</v>
      </c>
      <c r="C80" s="107"/>
      <c r="D80" s="101"/>
      <c r="E80" s="101"/>
      <c r="F80" s="101"/>
      <c r="G80" s="109"/>
      <c r="H80" s="101">
        <v>0</v>
      </c>
      <c r="I80" s="102"/>
      <c r="J80" s="106"/>
      <c r="K80" s="106"/>
    </row>
    <row r="81" spans="1:11" ht="15.6">
      <c r="A81" s="105" t="s">
        <v>1019</v>
      </c>
      <c r="B81" s="105" t="s">
        <v>1020</v>
      </c>
      <c r="C81" s="107"/>
      <c r="D81" s="101">
        <v>0</v>
      </c>
      <c r="E81" s="101"/>
      <c r="F81" s="101">
        <v>80000</v>
      </c>
      <c r="G81" s="109">
        <v>0</v>
      </c>
      <c r="H81" s="101">
        <v>2239.9999999999995</v>
      </c>
      <c r="I81" s="102"/>
      <c r="J81" s="106"/>
      <c r="K81" s="106"/>
    </row>
    <row r="82" spans="1:11" ht="15.6">
      <c r="A82" s="105" t="s">
        <v>1021</v>
      </c>
      <c r="B82" s="105" t="s">
        <v>1022</v>
      </c>
      <c r="C82" s="107"/>
      <c r="D82" s="101">
        <v>0</v>
      </c>
      <c r="E82" s="101"/>
      <c r="F82" s="101">
        <v>4000</v>
      </c>
      <c r="G82" s="109">
        <v>0</v>
      </c>
      <c r="H82" s="101">
        <v>111.99999999999999</v>
      </c>
      <c r="I82" s="102"/>
      <c r="J82" s="106"/>
      <c r="K82" s="106"/>
    </row>
    <row r="83" spans="1:11" ht="15.6">
      <c r="A83" s="105" t="s">
        <v>1023</v>
      </c>
      <c r="B83" s="105" t="s">
        <v>646</v>
      </c>
      <c r="C83" s="107"/>
      <c r="D83" s="101">
        <v>0</v>
      </c>
      <c r="E83" s="101"/>
      <c r="F83" s="101">
        <v>500</v>
      </c>
      <c r="G83" s="109">
        <v>0</v>
      </c>
      <c r="H83" s="101">
        <v>13.999999999999998</v>
      </c>
      <c r="I83" s="102"/>
      <c r="J83" s="106"/>
      <c r="K83" s="106"/>
    </row>
    <row r="84" spans="1:11" ht="15.6">
      <c r="A84" s="105" t="s">
        <v>1024</v>
      </c>
      <c r="B84" s="105" t="s">
        <v>1025</v>
      </c>
      <c r="C84" s="107"/>
      <c r="D84" s="101">
        <v>0</v>
      </c>
      <c r="E84" s="101"/>
      <c r="F84" s="101">
        <v>1680</v>
      </c>
      <c r="G84" s="109">
        <v>8490</v>
      </c>
      <c r="H84" s="101">
        <v>47.039999999999992</v>
      </c>
      <c r="I84" s="102"/>
      <c r="J84" s="106"/>
      <c r="K84" s="106"/>
    </row>
    <row r="85" spans="1:11" ht="15.6">
      <c r="A85" s="105" t="s">
        <v>1026</v>
      </c>
      <c r="B85" s="105" t="s">
        <v>1027</v>
      </c>
      <c r="C85" s="107"/>
      <c r="D85" s="101">
        <v>0</v>
      </c>
      <c r="E85" s="101"/>
      <c r="F85" s="101">
        <v>5000</v>
      </c>
      <c r="G85" s="109">
        <v>0</v>
      </c>
      <c r="H85" s="101">
        <v>139.99999999999997</v>
      </c>
      <c r="I85" s="102"/>
      <c r="J85" s="106"/>
      <c r="K85" s="106"/>
    </row>
    <row r="86" spans="1:11" ht="15.6">
      <c r="A86" s="105" t="s">
        <v>1028</v>
      </c>
      <c r="B86" s="105" t="s">
        <v>1029</v>
      </c>
      <c r="C86" s="107"/>
      <c r="D86" s="101">
        <v>0</v>
      </c>
      <c r="E86" s="101"/>
      <c r="F86" s="101">
        <v>800</v>
      </c>
      <c r="G86" s="109">
        <v>0</v>
      </c>
      <c r="H86" s="101">
        <v>22.4</v>
      </c>
      <c r="I86" s="102"/>
      <c r="J86" s="106"/>
      <c r="K86" s="106"/>
    </row>
    <row r="87" spans="1:11" ht="15.6">
      <c r="A87" s="105" t="s">
        <v>1030</v>
      </c>
      <c r="B87" s="105" t="s">
        <v>1031</v>
      </c>
      <c r="C87" s="107"/>
      <c r="D87" s="101"/>
      <c r="E87" s="101"/>
      <c r="F87" s="101">
        <v>1000</v>
      </c>
      <c r="G87" s="109">
        <v>0</v>
      </c>
      <c r="H87" s="101">
        <v>27.999999999999996</v>
      </c>
      <c r="I87" s="102"/>
      <c r="J87" s="106"/>
      <c r="K87" s="106"/>
    </row>
    <row r="88" spans="1:11" ht="15.6">
      <c r="A88" s="105" t="s">
        <v>1032</v>
      </c>
      <c r="B88" s="105" t="s">
        <v>1033</v>
      </c>
      <c r="C88" s="107"/>
      <c r="D88" s="101"/>
      <c r="E88" s="101"/>
      <c r="F88" s="101">
        <v>250000</v>
      </c>
      <c r="G88" s="109">
        <v>0</v>
      </c>
      <c r="H88" s="101">
        <v>6999.9999999999991</v>
      </c>
      <c r="I88" s="102"/>
      <c r="J88" s="106"/>
      <c r="K88" s="106"/>
    </row>
    <row r="89" spans="1:11" ht="15.6">
      <c r="A89" s="105" t="s">
        <v>1034</v>
      </c>
      <c r="B89" s="105" t="s">
        <v>1035</v>
      </c>
      <c r="C89" s="107"/>
      <c r="D89" s="101"/>
      <c r="E89" s="101"/>
      <c r="F89" s="101">
        <v>900000</v>
      </c>
      <c r="G89" s="109">
        <v>0</v>
      </c>
      <c r="H89" s="101">
        <v>25199.999999999996</v>
      </c>
      <c r="I89" s="102"/>
      <c r="J89" s="106"/>
      <c r="K89" s="106"/>
    </row>
    <row r="90" spans="1:11" ht="15.6">
      <c r="A90" s="105" t="s">
        <v>1036</v>
      </c>
      <c r="B90" s="105" t="s">
        <v>1037</v>
      </c>
      <c r="C90" s="107"/>
      <c r="D90" s="101"/>
      <c r="E90" s="101"/>
      <c r="F90" s="101">
        <v>25000</v>
      </c>
      <c r="G90" s="109"/>
      <c r="H90" s="101">
        <v>699.99999999999989</v>
      </c>
      <c r="I90" s="102"/>
      <c r="J90" s="106"/>
      <c r="K90" s="106"/>
    </row>
    <row r="91" spans="1:11" ht="15.6">
      <c r="A91" s="105" t="s">
        <v>1038</v>
      </c>
      <c r="B91" s="105" t="s">
        <v>1039</v>
      </c>
      <c r="C91" s="107"/>
      <c r="D91" s="101"/>
      <c r="E91" s="101"/>
      <c r="F91" s="101">
        <v>95000</v>
      </c>
      <c r="G91" s="109">
        <v>0</v>
      </c>
      <c r="H91" s="101">
        <v>2659.9999999999995</v>
      </c>
      <c r="I91" s="102"/>
      <c r="J91" s="106"/>
      <c r="K91" s="106"/>
    </row>
    <row r="92" spans="1:11" ht="15.6">
      <c r="A92" s="105" t="s">
        <v>1040</v>
      </c>
      <c r="B92" s="105" t="s">
        <v>1041</v>
      </c>
      <c r="C92" s="107"/>
      <c r="D92" s="101"/>
      <c r="E92" s="101"/>
      <c r="F92" s="101">
        <v>1000</v>
      </c>
      <c r="G92" s="109">
        <v>0</v>
      </c>
      <c r="H92" s="101">
        <v>27.999999999999996</v>
      </c>
      <c r="I92" s="102"/>
      <c r="J92" s="106"/>
      <c r="K92" s="106"/>
    </row>
  </sheetData>
  <sortState ref="A3:I75">
    <sortCondition ref="A3"/>
  </sortState>
  <conditionalFormatting sqref="A1:B2 C2 K44:L58 C42:F48 C50:F54 E67:E71">
    <cfRule type="cellIs" priority="29" stopIfTrue="1" operator="between">
      <formula>1</formula>
      <formula>382</formula>
    </cfRule>
  </conditionalFormatting>
  <conditionalFormatting sqref="C1">
    <cfRule type="cellIs" priority="19" stopIfTrue="1" operator="between">
      <formula>1</formula>
      <formula>382</formula>
    </cfRule>
  </conditionalFormatting>
  <conditionalFormatting sqref="A44:A48 A54:B54 A42:B43 A50:A53 B44:B53">
    <cfRule type="cellIs" priority="11" stopIfTrue="1" operator="between">
      <formula>1</formula>
      <formula>382</formula>
    </cfRule>
  </conditionalFormatting>
  <conditionalFormatting sqref="F58 B55 F61:F65 F55">
    <cfRule type="cellIs" priority="10" stopIfTrue="1" operator="between">
      <formula>1</formula>
      <formula>382</formula>
    </cfRule>
  </conditionalFormatting>
  <conditionalFormatting sqref="F72:F75 B75 D67:D71 B67:B68 C67:C72 C74:C75">
    <cfRule type="cellIs" priority="8" stopIfTrue="1" operator="between">
      <formula>1</formula>
      <formula>382</formula>
    </cfRule>
  </conditionalFormatting>
  <conditionalFormatting sqref="B69:B74">
    <cfRule type="cellIs" priority="7" stopIfTrue="1" operator="between">
      <formula>1</formula>
      <formula>382</formula>
    </cfRule>
  </conditionalFormatting>
  <conditionalFormatting sqref="F76 B76:C76">
    <cfRule type="cellIs" priority="6" stopIfTrue="1" operator="between">
      <formula>1</formula>
      <formula>382</formula>
    </cfRule>
  </conditionalFormatting>
  <conditionalFormatting sqref="F77:F86 B77:C86">
    <cfRule type="cellIs" priority="4" stopIfTrue="1" operator="between">
      <formula>1</formula>
      <formula>382</formula>
    </cfRule>
  </conditionalFormatting>
  <conditionalFormatting sqref="F87:F92 B87:C92">
    <cfRule type="cellIs" priority="2" stopIfTrue="1" operator="between">
      <formula>1</formula>
      <formula>382</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8"/>
  <sheetViews>
    <sheetView topLeftCell="E1" workbookViewId="0">
      <pane ySplit="9" topLeftCell="A287" activePane="bottomLeft" state="frozen"/>
      <selection pane="bottomLeft" activeCell="I302" sqref="I302"/>
    </sheetView>
  </sheetViews>
  <sheetFormatPr defaultColWidth="11.44140625" defaultRowHeight="13.2"/>
  <cols>
    <col min="1" max="1" width="14.88671875" style="40" bestFit="1" customWidth="1"/>
    <col min="2" max="2" width="10.44140625" style="40" bestFit="1" customWidth="1"/>
    <col min="3" max="3" width="17" style="40" bestFit="1" customWidth="1"/>
    <col min="4" max="4" width="19.6640625" style="40" bestFit="1" customWidth="1"/>
    <col min="5" max="5" width="19" style="40" bestFit="1" customWidth="1"/>
    <col min="6" max="6" width="27" style="40" bestFit="1" customWidth="1"/>
    <col min="7" max="7" width="31.44140625" style="40" bestFit="1" customWidth="1"/>
    <col min="8" max="9" width="31.44140625" style="40" customWidth="1"/>
    <col min="10" max="10" width="27" style="40" bestFit="1" customWidth="1"/>
    <col min="11" max="11" width="26.44140625" style="40" bestFit="1" customWidth="1"/>
    <col min="12" max="12" width="18.6640625" style="40" bestFit="1" customWidth="1"/>
    <col min="13" max="13" width="19.109375" style="40" bestFit="1" customWidth="1"/>
    <col min="14" max="14" width="27.109375" style="40" bestFit="1" customWidth="1"/>
    <col min="15" max="15" width="24.88671875" style="40" bestFit="1" customWidth="1"/>
    <col min="16" max="16384" width="11.44140625" style="40"/>
  </cols>
  <sheetData>
    <row r="1" spans="1:15" ht="15.6">
      <c r="A1" s="39"/>
      <c r="B1" s="39"/>
      <c r="C1" s="39"/>
      <c r="D1" s="39"/>
      <c r="E1" s="39"/>
      <c r="F1" s="39"/>
      <c r="G1" s="39"/>
      <c r="H1" s="39"/>
      <c r="I1" s="39"/>
      <c r="J1" s="39"/>
      <c r="K1" s="39"/>
      <c r="L1" s="39"/>
      <c r="M1" s="39"/>
      <c r="N1" s="39"/>
      <c r="O1" s="39"/>
    </row>
    <row r="2" spans="1:15" ht="14.4" thickBot="1">
      <c r="A2" s="41"/>
      <c r="B2" s="41"/>
      <c r="C2" s="41"/>
      <c r="D2" s="41"/>
      <c r="E2" s="41"/>
      <c r="F2" s="41"/>
      <c r="G2" s="41"/>
      <c r="H2" s="41"/>
      <c r="I2" s="41"/>
      <c r="J2" s="41"/>
      <c r="K2" s="41"/>
      <c r="L2" s="41"/>
      <c r="M2" s="41"/>
      <c r="N2" s="41"/>
      <c r="O2" s="41"/>
    </row>
    <row r="3" spans="1:15" ht="16.2" thickTop="1">
      <c r="A3" s="42" t="s">
        <v>71</v>
      </c>
      <c r="B3" s="42"/>
      <c r="C3" s="42"/>
      <c r="D3" s="42"/>
      <c r="E3" s="42"/>
      <c r="F3" s="42"/>
      <c r="G3" s="42"/>
      <c r="H3" s="42"/>
      <c r="I3" s="42"/>
      <c r="J3" s="42"/>
      <c r="K3" s="42"/>
      <c r="L3" s="42"/>
      <c r="M3" s="42"/>
      <c r="N3" s="42"/>
      <c r="O3" s="42"/>
    </row>
    <row r="4" spans="1:15">
      <c r="A4" s="43"/>
      <c r="B4" s="43"/>
      <c r="C4" s="43"/>
      <c r="D4" s="43"/>
      <c r="E4" s="43"/>
      <c r="F4" s="43"/>
      <c r="G4" s="43"/>
      <c r="H4" s="43"/>
      <c r="I4" s="43"/>
      <c r="J4" s="43"/>
      <c r="K4" s="43"/>
      <c r="L4" s="43"/>
      <c r="M4" s="43"/>
      <c r="N4" s="43"/>
      <c r="O4" s="43"/>
    </row>
    <row r="5" spans="1:15">
      <c r="A5" s="44" t="s">
        <v>72</v>
      </c>
      <c r="B5" s="44"/>
      <c r="C5" s="44"/>
      <c r="D5" s="44"/>
      <c r="E5" s="44"/>
      <c r="F5" s="44"/>
      <c r="G5" s="44"/>
      <c r="H5" s="44"/>
      <c r="I5" s="44"/>
      <c r="J5" s="44"/>
      <c r="K5" s="44"/>
      <c r="L5" s="44"/>
      <c r="M5" s="44"/>
      <c r="N5" s="44"/>
      <c r="O5" s="44"/>
    </row>
    <row r="6" spans="1:15">
      <c r="A6" s="44" t="s">
        <v>73</v>
      </c>
      <c r="B6" s="44"/>
      <c r="C6" s="44"/>
      <c r="D6" s="44"/>
      <c r="E6" s="44"/>
      <c r="F6" s="44"/>
      <c r="G6" s="44"/>
      <c r="H6" s="44"/>
      <c r="I6" s="44"/>
      <c r="J6" s="44"/>
      <c r="K6" s="44"/>
      <c r="L6" s="44"/>
      <c r="M6" s="44"/>
      <c r="N6" s="44"/>
      <c r="O6" s="44"/>
    </row>
    <row r="7" spans="1:15" ht="13.8" thickBot="1">
      <c r="A7" s="45"/>
      <c r="B7" s="45"/>
      <c r="C7" s="45"/>
      <c r="D7" s="45"/>
      <c r="E7" s="45"/>
      <c r="F7" s="45"/>
      <c r="G7" s="45"/>
      <c r="H7" s="45"/>
      <c r="I7" s="45"/>
      <c r="J7" s="45"/>
      <c r="K7" s="45"/>
      <c r="L7" s="45"/>
      <c r="M7" s="45"/>
      <c r="N7" s="45"/>
      <c r="O7" s="45"/>
    </row>
    <row r="8" spans="1:15" ht="14.4" thickTop="1">
      <c r="A8" s="46"/>
      <c r="B8" s="46"/>
      <c r="C8" s="46"/>
      <c r="D8" s="46"/>
      <c r="E8" s="46"/>
      <c r="F8" s="46"/>
      <c r="G8" s="46"/>
      <c r="H8" s="46"/>
      <c r="I8" s="46"/>
      <c r="J8" s="46"/>
      <c r="K8" s="46"/>
      <c r="L8" s="46"/>
      <c r="M8" s="46"/>
      <c r="N8" s="46"/>
      <c r="O8" s="46"/>
    </row>
    <row r="9" spans="1:15" ht="14.4" thickBot="1">
      <c r="A9" s="47" t="s">
        <v>74</v>
      </c>
      <c r="B9" s="47" t="s">
        <v>75</v>
      </c>
      <c r="C9" s="47" t="s">
        <v>76</v>
      </c>
      <c r="D9" s="47" t="s">
        <v>77</v>
      </c>
      <c r="E9" s="47" t="s">
        <v>78</v>
      </c>
      <c r="F9" s="47" t="s">
        <v>79</v>
      </c>
      <c r="G9" s="47" t="s">
        <v>80</v>
      </c>
      <c r="H9" s="55" t="s">
        <v>747</v>
      </c>
      <c r="I9" s="55" t="s">
        <v>755</v>
      </c>
      <c r="J9" s="47" t="s">
        <v>78</v>
      </c>
      <c r="K9" s="47" t="s">
        <v>81</v>
      </c>
      <c r="L9" s="48" t="s">
        <v>82</v>
      </c>
      <c r="M9" s="48" t="s">
        <v>83</v>
      </c>
      <c r="N9" s="47" t="s">
        <v>84</v>
      </c>
      <c r="O9" s="48" t="s">
        <v>85</v>
      </c>
    </row>
    <row r="10" spans="1:15" ht="14.4" thickBot="1">
      <c r="A10" s="49" t="s">
        <v>86</v>
      </c>
      <c r="B10" s="49" t="s">
        <v>87</v>
      </c>
      <c r="C10" s="49" t="s">
        <v>88</v>
      </c>
      <c r="D10" s="49" t="s">
        <v>89</v>
      </c>
      <c r="E10" s="49" t="s">
        <v>67</v>
      </c>
      <c r="F10" s="49" t="s">
        <v>90</v>
      </c>
      <c r="G10" s="49" t="s">
        <v>91</v>
      </c>
      <c r="H10" s="49" t="str">
        <f t="shared" ref="H10:H73" si="0">CONCATENATE(G10,N10)</f>
        <v>D00702Salaries And Benefits</v>
      </c>
      <c r="I10" s="49" t="s">
        <v>93</v>
      </c>
      <c r="J10" s="49" t="s">
        <v>67</v>
      </c>
      <c r="K10" s="49" t="s">
        <v>92</v>
      </c>
      <c r="L10" s="50">
        <v>155895</v>
      </c>
      <c r="M10" s="50">
        <v>145895</v>
      </c>
      <c r="N10" s="49" t="s">
        <v>95</v>
      </c>
      <c r="O10" s="50">
        <v>1733139.31</v>
      </c>
    </row>
    <row r="11" spans="1:15" ht="14.4" thickBot="1">
      <c r="A11" s="51"/>
      <c r="B11" s="49" t="s">
        <v>96</v>
      </c>
      <c r="C11" s="49" t="s">
        <v>88</v>
      </c>
      <c r="D11" s="49" t="s">
        <v>89</v>
      </c>
      <c r="E11" s="49" t="s">
        <v>67</v>
      </c>
      <c r="F11" s="49" t="s">
        <v>90</v>
      </c>
      <c r="G11" s="49" t="s">
        <v>91</v>
      </c>
      <c r="H11" s="49" t="str">
        <f t="shared" si="0"/>
        <v>D00702Other Personal Services</v>
      </c>
      <c r="I11" s="49" t="s">
        <v>93</v>
      </c>
      <c r="J11" s="49" t="s">
        <v>67</v>
      </c>
      <c r="K11" s="49" t="s">
        <v>97</v>
      </c>
      <c r="L11" s="50">
        <v>16660</v>
      </c>
      <c r="M11" s="50">
        <v>26660</v>
      </c>
      <c r="N11" s="49" t="s">
        <v>99</v>
      </c>
      <c r="O11" s="50">
        <v>1733139.31</v>
      </c>
    </row>
    <row r="12" spans="1:15" ht="14.4" thickBot="1">
      <c r="A12" s="51"/>
      <c r="B12" s="49" t="s">
        <v>100</v>
      </c>
      <c r="C12" s="49" t="s">
        <v>88</v>
      </c>
      <c r="D12" s="49" t="s">
        <v>89</v>
      </c>
      <c r="E12" s="49" t="s">
        <v>67</v>
      </c>
      <c r="F12" s="49" t="s">
        <v>90</v>
      </c>
      <c r="G12" s="49" t="s">
        <v>91</v>
      </c>
      <c r="H12" s="49" t="str">
        <f t="shared" si="0"/>
        <v>D00702Expenses</v>
      </c>
      <c r="I12" s="49" t="s">
        <v>93</v>
      </c>
      <c r="J12" s="49" t="s">
        <v>67</v>
      </c>
      <c r="K12" s="49" t="s">
        <v>101</v>
      </c>
      <c r="L12" s="50">
        <v>102106</v>
      </c>
      <c r="M12" s="50">
        <v>102106</v>
      </c>
      <c r="N12" s="49" t="s">
        <v>103</v>
      </c>
      <c r="O12" s="50">
        <v>1733139.31</v>
      </c>
    </row>
    <row r="13" spans="1:15" ht="14.4" thickBot="1">
      <c r="A13" s="51"/>
      <c r="B13" s="49" t="s">
        <v>104</v>
      </c>
      <c r="C13" s="49" t="s">
        <v>88</v>
      </c>
      <c r="D13" s="49" t="s">
        <v>89</v>
      </c>
      <c r="E13" s="49" t="s">
        <v>67</v>
      </c>
      <c r="F13" s="49" t="s">
        <v>90</v>
      </c>
      <c r="G13" s="49" t="s">
        <v>91</v>
      </c>
      <c r="H13" s="49" t="str">
        <f t="shared" si="0"/>
        <v>D00702Transfers Out</v>
      </c>
      <c r="I13" s="49" t="s">
        <v>93</v>
      </c>
      <c r="J13" s="49" t="s">
        <v>67</v>
      </c>
      <c r="K13" s="49" t="s">
        <v>105</v>
      </c>
      <c r="L13" s="50">
        <v>56152</v>
      </c>
      <c r="M13" s="50">
        <v>56152</v>
      </c>
      <c r="N13" s="49" t="s">
        <v>107</v>
      </c>
      <c r="O13" s="50">
        <v>1733139.31</v>
      </c>
    </row>
    <row r="14" spans="1:15" ht="14.4" thickBot="1">
      <c r="A14" s="51"/>
      <c r="B14" s="49" t="s">
        <v>108</v>
      </c>
      <c r="C14" s="49" t="s">
        <v>88</v>
      </c>
      <c r="D14" s="49" t="s">
        <v>89</v>
      </c>
      <c r="E14" s="49" t="s">
        <v>67</v>
      </c>
      <c r="F14" s="49" t="s">
        <v>109</v>
      </c>
      <c r="G14" s="49" t="s">
        <v>110</v>
      </c>
      <c r="H14" s="49" t="str">
        <f t="shared" si="0"/>
        <v>D00704Expenses</v>
      </c>
      <c r="I14" s="49" t="s">
        <v>111</v>
      </c>
      <c r="J14" s="49" t="s">
        <v>67</v>
      </c>
      <c r="K14" s="49" t="s">
        <v>101</v>
      </c>
      <c r="L14" s="50">
        <v>7400</v>
      </c>
      <c r="M14" s="50">
        <v>7400</v>
      </c>
      <c r="N14" s="49" t="s">
        <v>103</v>
      </c>
      <c r="O14" s="50">
        <v>1733139.31</v>
      </c>
    </row>
    <row r="15" spans="1:15" ht="14.4" thickBot="1">
      <c r="A15" s="51"/>
      <c r="B15" s="49" t="s">
        <v>112</v>
      </c>
      <c r="C15" s="49" t="s">
        <v>88</v>
      </c>
      <c r="D15" s="49" t="s">
        <v>89</v>
      </c>
      <c r="E15" s="49" t="s">
        <v>67</v>
      </c>
      <c r="F15" s="49" t="s">
        <v>109</v>
      </c>
      <c r="G15" s="49" t="s">
        <v>110</v>
      </c>
      <c r="H15" s="49" t="str">
        <f t="shared" si="0"/>
        <v>D00704Transfers Out</v>
      </c>
      <c r="I15" s="49" t="s">
        <v>111</v>
      </c>
      <c r="J15" s="49" t="s">
        <v>67</v>
      </c>
      <c r="K15" s="49" t="s">
        <v>105</v>
      </c>
      <c r="L15" s="50">
        <v>166</v>
      </c>
      <c r="M15" s="50">
        <v>166</v>
      </c>
      <c r="N15" s="49" t="s">
        <v>107</v>
      </c>
      <c r="O15" s="50">
        <v>1733139.31</v>
      </c>
    </row>
    <row r="16" spans="1:15" ht="14.4" thickBot="1">
      <c r="A16" s="51"/>
      <c r="B16" s="49" t="s">
        <v>113</v>
      </c>
      <c r="C16" s="49" t="s">
        <v>88</v>
      </c>
      <c r="D16" s="49" t="s">
        <v>89</v>
      </c>
      <c r="E16" s="49" t="s">
        <v>67</v>
      </c>
      <c r="F16" s="49" t="s">
        <v>114</v>
      </c>
      <c r="G16" s="49" t="s">
        <v>115</v>
      </c>
      <c r="H16" s="49" t="str">
        <f t="shared" si="0"/>
        <v>D00705Salaries And Benefits</v>
      </c>
      <c r="I16" s="49" t="s">
        <v>116</v>
      </c>
      <c r="J16" s="49" t="s">
        <v>67</v>
      </c>
      <c r="K16" s="49" t="s">
        <v>92</v>
      </c>
      <c r="L16" s="50">
        <v>34930</v>
      </c>
      <c r="M16" s="50">
        <v>34930</v>
      </c>
      <c r="N16" s="49" t="s">
        <v>95</v>
      </c>
      <c r="O16" s="50">
        <v>1733139.31</v>
      </c>
    </row>
    <row r="17" spans="1:15" ht="14.4" thickBot="1">
      <c r="A17" s="51"/>
      <c r="B17" s="49" t="s">
        <v>117</v>
      </c>
      <c r="C17" s="49" t="s">
        <v>88</v>
      </c>
      <c r="D17" s="49" t="s">
        <v>89</v>
      </c>
      <c r="E17" s="49" t="s">
        <v>67</v>
      </c>
      <c r="F17" s="49" t="s">
        <v>114</v>
      </c>
      <c r="G17" s="49" t="s">
        <v>115</v>
      </c>
      <c r="H17" s="49" t="str">
        <f t="shared" si="0"/>
        <v>D00705Expenses</v>
      </c>
      <c r="I17" s="49" t="s">
        <v>116</v>
      </c>
      <c r="J17" s="49" t="s">
        <v>67</v>
      </c>
      <c r="K17" s="49" t="s">
        <v>101</v>
      </c>
      <c r="L17" s="50">
        <v>14000</v>
      </c>
      <c r="M17" s="50">
        <v>14000</v>
      </c>
      <c r="N17" s="49" t="s">
        <v>103</v>
      </c>
      <c r="O17" s="50">
        <v>1733139.31</v>
      </c>
    </row>
    <row r="18" spans="1:15" ht="14.4" thickBot="1">
      <c r="A18" s="51"/>
      <c r="B18" s="49" t="s">
        <v>118</v>
      </c>
      <c r="C18" s="49" t="s">
        <v>88</v>
      </c>
      <c r="D18" s="49" t="s">
        <v>89</v>
      </c>
      <c r="E18" s="49" t="s">
        <v>67</v>
      </c>
      <c r="F18" s="49" t="s">
        <v>114</v>
      </c>
      <c r="G18" s="49" t="s">
        <v>115</v>
      </c>
      <c r="H18" s="49" t="str">
        <f t="shared" si="0"/>
        <v>D00705Transfers Out</v>
      </c>
      <c r="I18" s="49" t="s">
        <v>116</v>
      </c>
      <c r="J18" s="49" t="s">
        <v>67</v>
      </c>
      <c r="K18" s="49" t="s">
        <v>105</v>
      </c>
      <c r="L18" s="50">
        <v>1096</v>
      </c>
      <c r="M18" s="50">
        <v>1096</v>
      </c>
      <c r="N18" s="49" t="s">
        <v>107</v>
      </c>
      <c r="O18" s="50">
        <v>1733139.31</v>
      </c>
    </row>
    <row r="19" spans="1:15" ht="14.4" thickBot="1">
      <c r="A19" s="51"/>
      <c r="B19" s="49" t="s">
        <v>119</v>
      </c>
      <c r="C19" s="49" t="s">
        <v>88</v>
      </c>
      <c r="D19" s="49" t="s">
        <v>89</v>
      </c>
      <c r="E19" s="49" t="s">
        <v>67</v>
      </c>
      <c r="F19" s="49" t="s">
        <v>120</v>
      </c>
      <c r="G19" s="49" t="s">
        <v>121</v>
      </c>
      <c r="H19" s="49" t="str">
        <f t="shared" si="0"/>
        <v>D00706Expenses</v>
      </c>
      <c r="I19" s="49" t="s">
        <v>122</v>
      </c>
      <c r="J19" s="49" t="s">
        <v>67</v>
      </c>
      <c r="K19" s="49" t="s">
        <v>101</v>
      </c>
      <c r="L19" s="50">
        <v>1500</v>
      </c>
      <c r="M19" s="50">
        <v>1500</v>
      </c>
      <c r="N19" s="49" t="s">
        <v>103</v>
      </c>
      <c r="O19" s="50">
        <v>1733139.31</v>
      </c>
    </row>
    <row r="20" spans="1:15" ht="14.4" thickBot="1">
      <c r="A20" s="51"/>
      <c r="B20" s="49" t="s">
        <v>123</v>
      </c>
      <c r="C20" s="49" t="s">
        <v>88</v>
      </c>
      <c r="D20" s="49" t="s">
        <v>89</v>
      </c>
      <c r="E20" s="49" t="s">
        <v>67</v>
      </c>
      <c r="F20" s="49" t="s">
        <v>120</v>
      </c>
      <c r="G20" s="49" t="s">
        <v>121</v>
      </c>
      <c r="H20" s="49" t="str">
        <f t="shared" si="0"/>
        <v>D00706Transfers Out</v>
      </c>
      <c r="I20" s="49" t="s">
        <v>122</v>
      </c>
      <c r="J20" s="49" t="s">
        <v>67</v>
      </c>
      <c r="K20" s="49" t="s">
        <v>105</v>
      </c>
      <c r="L20" s="50">
        <v>34</v>
      </c>
      <c r="M20" s="50">
        <v>34</v>
      </c>
      <c r="N20" s="49" t="s">
        <v>107</v>
      </c>
      <c r="O20" s="50">
        <v>1733139.31</v>
      </c>
    </row>
    <row r="21" spans="1:15" ht="14.4" thickBot="1">
      <c r="A21" s="51"/>
      <c r="B21" s="49" t="s">
        <v>124</v>
      </c>
      <c r="C21" s="49" t="s">
        <v>88</v>
      </c>
      <c r="D21" s="49" t="s">
        <v>89</v>
      </c>
      <c r="E21" s="49" t="s">
        <v>67</v>
      </c>
      <c r="F21" s="49" t="s">
        <v>125</v>
      </c>
      <c r="G21" s="49" t="s">
        <v>126</v>
      </c>
      <c r="H21" s="49" t="str">
        <f t="shared" si="0"/>
        <v>D00707Expenses</v>
      </c>
      <c r="I21" s="49" t="s">
        <v>127</v>
      </c>
      <c r="J21" s="49" t="s">
        <v>67</v>
      </c>
      <c r="K21" s="49" t="s">
        <v>101</v>
      </c>
      <c r="L21" s="50">
        <v>2700</v>
      </c>
      <c r="M21" s="50">
        <v>2700</v>
      </c>
      <c r="N21" s="49" t="s">
        <v>103</v>
      </c>
      <c r="O21" s="50">
        <v>1733139.31</v>
      </c>
    </row>
    <row r="22" spans="1:15" ht="14.4" thickBot="1">
      <c r="A22" s="51"/>
      <c r="B22" s="49" t="s">
        <v>128</v>
      </c>
      <c r="C22" s="49" t="s">
        <v>88</v>
      </c>
      <c r="D22" s="49" t="s">
        <v>89</v>
      </c>
      <c r="E22" s="49" t="s">
        <v>67</v>
      </c>
      <c r="F22" s="49" t="s">
        <v>125</v>
      </c>
      <c r="G22" s="49" t="s">
        <v>126</v>
      </c>
      <c r="H22" s="49" t="str">
        <f t="shared" si="0"/>
        <v>D00707Transfers Out</v>
      </c>
      <c r="I22" s="49" t="s">
        <v>127</v>
      </c>
      <c r="J22" s="49" t="s">
        <v>67</v>
      </c>
      <c r="K22" s="49" t="s">
        <v>105</v>
      </c>
      <c r="L22" s="50">
        <v>60</v>
      </c>
      <c r="M22" s="50">
        <v>60</v>
      </c>
      <c r="N22" s="49" t="s">
        <v>107</v>
      </c>
      <c r="O22" s="50">
        <v>1733139.31</v>
      </c>
    </row>
    <row r="23" spans="1:15" ht="14.4" thickBot="1">
      <c r="A23" s="51"/>
      <c r="B23" s="49" t="s">
        <v>88</v>
      </c>
      <c r="C23" s="49" t="s">
        <v>88</v>
      </c>
      <c r="D23" s="49" t="s">
        <v>89</v>
      </c>
      <c r="E23" s="49" t="s">
        <v>67</v>
      </c>
      <c r="F23" s="49" t="s">
        <v>129</v>
      </c>
      <c r="G23" s="49" t="s">
        <v>130</v>
      </c>
      <c r="H23" s="49" t="str">
        <f t="shared" si="0"/>
        <v>F90000Revenue</v>
      </c>
      <c r="I23" s="49" t="s">
        <v>132</v>
      </c>
      <c r="J23" s="49" t="s">
        <v>67</v>
      </c>
      <c r="K23" s="49" t="s">
        <v>131</v>
      </c>
      <c r="L23" s="50">
        <v>0</v>
      </c>
      <c r="M23" s="50">
        <v>0</v>
      </c>
      <c r="N23" s="49" t="s">
        <v>134</v>
      </c>
      <c r="O23" s="50">
        <v>1733139.31</v>
      </c>
    </row>
    <row r="24" spans="1:15" ht="14.4" thickBot="1">
      <c r="A24" s="51"/>
      <c r="B24" s="49" t="s">
        <v>135</v>
      </c>
      <c r="C24" s="49" t="s">
        <v>88</v>
      </c>
      <c r="D24" s="49" t="s">
        <v>89</v>
      </c>
      <c r="E24" s="49" t="s">
        <v>67</v>
      </c>
      <c r="F24" s="49" t="s">
        <v>129</v>
      </c>
      <c r="G24" s="49" t="s">
        <v>130</v>
      </c>
      <c r="H24" s="49" t="str">
        <f t="shared" si="0"/>
        <v>F90000Transfers Out</v>
      </c>
      <c r="I24" s="49" t="s">
        <v>132</v>
      </c>
      <c r="J24" s="49" t="s">
        <v>67</v>
      </c>
      <c r="K24" s="49" t="s">
        <v>105</v>
      </c>
      <c r="L24" s="50">
        <v>0</v>
      </c>
      <c r="M24" s="50">
        <v>0</v>
      </c>
      <c r="N24" s="49" t="s">
        <v>107</v>
      </c>
      <c r="O24" s="50">
        <v>1733139.31</v>
      </c>
    </row>
    <row r="25" spans="1:15" ht="14.4" thickBot="1">
      <c r="A25" s="51"/>
      <c r="B25" s="49" t="s">
        <v>136</v>
      </c>
      <c r="C25" s="49" t="s">
        <v>88</v>
      </c>
      <c r="D25" s="49" t="s">
        <v>89</v>
      </c>
      <c r="E25" s="49" t="s">
        <v>67</v>
      </c>
      <c r="F25" s="49" t="s">
        <v>137</v>
      </c>
      <c r="G25" s="49" t="s">
        <v>138</v>
      </c>
      <c r="H25" s="49" t="str">
        <f t="shared" si="0"/>
        <v>J00100Expenses</v>
      </c>
      <c r="I25" s="49" t="s">
        <v>139</v>
      </c>
      <c r="J25" s="49" t="s">
        <v>67</v>
      </c>
      <c r="K25" s="49" t="s">
        <v>101</v>
      </c>
      <c r="L25" s="50">
        <v>0</v>
      </c>
      <c r="M25" s="50">
        <v>5050</v>
      </c>
      <c r="N25" s="49" t="s">
        <v>103</v>
      </c>
      <c r="O25" s="50">
        <v>1733139.31</v>
      </c>
    </row>
    <row r="26" spans="1:15" ht="14.4" thickBot="1">
      <c r="A26" s="51"/>
      <c r="B26" s="49" t="s">
        <v>140</v>
      </c>
      <c r="C26" s="49" t="s">
        <v>88</v>
      </c>
      <c r="D26" s="49" t="s">
        <v>89</v>
      </c>
      <c r="E26" s="49" t="s">
        <v>67</v>
      </c>
      <c r="F26" s="49" t="s">
        <v>137</v>
      </c>
      <c r="G26" s="49" t="s">
        <v>138</v>
      </c>
      <c r="H26" s="49" t="str">
        <f t="shared" si="0"/>
        <v>J00100Transfers Out</v>
      </c>
      <c r="I26" s="49" t="s">
        <v>139</v>
      </c>
      <c r="J26" s="49" t="s">
        <v>67</v>
      </c>
      <c r="K26" s="49" t="s">
        <v>105</v>
      </c>
      <c r="L26" s="50">
        <v>0</v>
      </c>
      <c r="M26" s="50">
        <v>113</v>
      </c>
      <c r="N26" s="49" t="s">
        <v>107</v>
      </c>
      <c r="O26" s="50">
        <v>1733139.31</v>
      </c>
    </row>
    <row r="27" spans="1:15" ht="14.4" thickBot="1">
      <c r="A27" s="51"/>
      <c r="B27" s="49" t="s">
        <v>141</v>
      </c>
      <c r="C27" s="49" t="s">
        <v>88</v>
      </c>
      <c r="D27" s="49" t="s">
        <v>89</v>
      </c>
      <c r="E27" s="49" t="s">
        <v>67</v>
      </c>
      <c r="F27" s="49" t="s">
        <v>142</v>
      </c>
      <c r="G27" s="49" t="s">
        <v>143</v>
      </c>
      <c r="H27" s="49" t="str">
        <f t="shared" si="0"/>
        <v>J01101Other Personal Services</v>
      </c>
      <c r="I27" s="49" t="s">
        <v>144</v>
      </c>
      <c r="J27" s="49" t="s">
        <v>67</v>
      </c>
      <c r="K27" s="49" t="s">
        <v>97</v>
      </c>
      <c r="L27" s="50">
        <v>44410</v>
      </c>
      <c r="M27" s="50">
        <v>37410</v>
      </c>
      <c r="N27" s="49" t="s">
        <v>99</v>
      </c>
      <c r="O27" s="50">
        <v>1733139.31</v>
      </c>
    </row>
    <row r="28" spans="1:15" ht="14.4" thickBot="1">
      <c r="A28" s="51"/>
      <c r="B28" s="49" t="s">
        <v>145</v>
      </c>
      <c r="C28" s="49" t="s">
        <v>88</v>
      </c>
      <c r="D28" s="49" t="s">
        <v>89</v>
      </c>
      <c r="E28" s="49" t="s">
        <v>67</v>
      </c>
      <c r="F28" s="49" t="s">
        <v>142</v>
      </c>
      <c r="G28" s="49" t="s">
        <v>143</v>
      </c>
      <c r="H28" s="49" t="str">
        <f t="shared" si="0"/>
        <v>J01101OPS - Graduate Assistant</v>
      </c>
      <c r="I28" s="49" t="s">
        <v>144</v>
      </c>
      <c r="J28" s="49" t="s">
        <v>67</v>
      </c>
      <c r="K28" s="49" t="s">
        <v>146</v>
      </c>
      <c r="L28" s="50">
        <v>0</v>
      </c>
      <c r="M28" s="50">
        <v>11000</v>
      </c>
      <c r="N28" s="49" t="s">
        <v>147</v>
      </c>
      <c r="O28" s="50">
        <v>1733139.31</v>
      </c>
    </row>
    <row r="29" spans="1:15" ht="14.4" thickBot="1">
      <c r="A29" s="51"/>
      <c r="B29" s="49" t="s">
        <v>148</v>
      </c>
      <c r="C29" s="49" t="s">
        <v>88</v>
      </c>
      <c r="D29" s="49" t="s">
        <v>89</v>
      </c>
      <c r="E29" s="49" t="s">
        <v>67</v>
      </c>
      <c r="F29" s="49" t="s">
        <v>142</v>
      </c>
      <c r="G29" s="49" t="s">
        <v>143</v>
      </c>
      <c r="H29" s="49" t="str">
        <f t="shared" si="0"/>
        <v>J01101Expenses</v>
      </c>
      <c r="I29" s="49" t="s">
        <v>144</v>
      </c>
      <c r="J29" s="49" t="s">
        <v>67</v>
      </c>
      <c r="K29" s="49" t="s">
        <v>101</v>
      </c>
      <c r="L29" s="50">
        <v>12550</v>
      </c>
      <c r="M29" s="50">
        <v>8550</v>
      </c>
      <c r="N29" s="49" t="s">
        <v>103</v>
      </c>
      <c r="O29" s="50">
        <v>1733139.31</v>
      </c>
    </row>
    <row r="30" spans="1:15" ht="14.4" thickBot="1">
      <c r="A30" s="51"/>
      <c r="B30" s="49" t="s">
        <v>149</v>
      </c>
      <c r="C30" s="49" t="s">
        <v>88</v>
      </c>
      <c r="D30" s="49" t="s">
        <v>89</v>
      </c>
      <c r="E30" s="49" t="s">
        <v>67</v>
      </c>
      <c r="F30" s="49" t="s">
        <v>142</v>
      </c>
      <c r="G30" s="49" t="s">
        <v>143</v>
      </c>
      <c r="H30" s="49" t="str">
        <f t="shared" si="0"/>
        <v>J01101Transfers Out</v>
      </c>
      <c r="I30" s="49" t="s">
        <v>144</v>
      </c>
      <c r="J30" s="49" t="s">
        <v>67</v>
      </c>
      <c r="K30" s="49" t="s">
        <v>105</v>
      </c>
      <c r="L30" s="50">
        <v>1276</v>
      </c>
      <c r="M30" s="50">
        <v>1276</v>
      </c>
      <c r="N30" s="49" t="s">
        <v>107</v>
      </c>
      <c r="O30" s="50">
        <v>1733139.31</v>
      </c>
    </row>
    <row r="31" spans="1:15" ht="14.4" thickBot="1">
      <c r="A31" s="51"/>
      <c r="B31" s="49" t="s">
        <v>150</v>
      </c>
      <c r="C31" s="49" t="s">
        <v>88</v>
      </c>
      <c r="D31" s="49" t="s">
        <v>89</v>
      </c>
      <c r="E31" s="49" t="s">
        <v>67</v>
      </c>
      <c r="F31" s="49" t="s">
        <v>151</v>
      </c>
      <c r="G31" s="49" t="s">
        <v>152</v>
      </c>
      <c r="H31" s="49" t="str">
        <f t="shared" si="0"/>
        <v>J01103Other Personal Services</v>
      </c>
      <c r="I31" s="49" t="s">
        <v>153</v>
      </c>
      <c r="J31" s="49" t="s">
        <v>67</v>
      </c>
      <c r="K31" s="49" t="s">
        <v>97</v>
      </c>
      <c r="L31" s="50">
        <v>15640</v>
      </c>
      <c r="M31" s="50">
        <v>15640</v>
      </c>
      <c r="N31" s="49" t="s">
        <v>99</v>
      </c>
      <c r="O31" s="50">
        <v>1733139.31</v>
      </c>
    </row>
    <row r="32" spans="1:15" ht="14.4" thickBot="1">
      <c r="A32" s="51"/>
      <c r="B32" s="49" t="s">
        <v>154</v>
      </c>
      <c r="C32" s="49" t="s">
        <v>88</v>
      </c>
      <c r="D32" s="49" t="s">
        <v>89</v>
      </c>
      <c r="E32" s="49" t="s">
        <v>67</v>
      </c>
      <c r="F32" s="49" t="s">
        <v>151</v>
      </c>
      <c r="G32" s="49" t="s">
        <v>152</v>
      </c>
      <c r="H32" s="49" t="str">
        <f t="shared" si="0"/>
        <v>J01103OPS - Graduate Assistant</v>
      </c>
      <c r="I32" s="49" t="s">
        <v>153</v>
      </c>
      <c r="J32" s="49" t="s">
        <v>67</v>
      </c>
      <c r="K32" s="49" t="s">
        <v>146</v>
      </c>
      <c r="L32" s="50">
        <v>5375</v>
      </c>
      <c r="M32" s="50">
        <v>5375</v>
      </c>
      <c r="N32" s="49" t="s">
        <v>147</v>
      </c>
      <c r="O32" s="50">
        <v>1733139.31</v>
      </c>
    </row>
    <row r="33" spans="1:15" ht="14.4" thickBot="1">
      <c r="A33" s="51"/>
      <c r="B33" s="49" t="s">
        <v>155</v>
      </c>
      <c r="C33" s="49" t="s">
        <v>88</v>
      </c>
      <c r="D33" s="49" t="s">
        <v>89</v>
      </c>
      <c r="E33" s="49" t="s">
        <v>67</v>
      </c>
      <c r="F33" s="49" t="s">
        <v>151</v>
      </c>
      <c r="G33" s="49" t="s">
        <v>152</v>
      </c>
      <c r="H33" s="49" t="str">
        <f t="shared" si="0"/>
        <v>J01103Expenses</v>
      </c>
      <c r="I33" s="49" t="s">
        <v>153</v>
      </c>
      <c r="J33" s="49" t="s">
        <v>67</v>
      </c>
      <c r="K33" s="49" t="s">
        <v>101</v>
      </c>
      <c r="L33" s="50">
        <v>102100</v>
      </c>
      <c r="M33" s="50">
        <v>102100</v>
      </c>
      <c r="N33" s="49" t="s">
        <v>103</v>
      </c>
      <c r="O33" s="50">
        <v>1733139.31</v>
      </c>
    </row>
    <row r="34" spans="1:15" ht="14.4" thickBot="1">
      <c r="A34" s="51"/>
      <c r="B34" s="49" t="s">
        <v>156</v>
      </c>
      <c r="C34" s="49" t="s">
        <v>88</v>
      </c>
      <c r="D34" s="49" t="s">
        <v>89</v>
      </c>
      <c r="E34" s="49" t="s">
        <v>67</v>
      </c>
      <c r="F34" s="49" t="s">
        <v>151</v>
      </c>
      <c r="G34" s="49" t="s">
        <v>152</v>
      </c>
      <c r="H34" s="49" t="str">
        <f t="shared" si="0"/>
        <v>J01103Transfers Out</v>
      </c>
      <c r="I34" s="49" t="s">
        <v>153</v>
      </c>
      <c r="J34" s="49" t="s">
        <v>67</v>
      </c>
      <c r="K34" s="49" t="s">
        <v>105</v>
      </c>
      <c r="L34" s="50">
        <v>2758</v>
      </c>
      <c r="M34" s="50">
        <v>2758</v>
      </c>
      <c r="N34" s="49" t="s">
        <v>107</v>
      </c>
      <c r="O34" s="50">
        <v>1733139.31</v>
      </c>
    </row>
    <row r="35" spans="1:15" ht="14.4" thickBot="1">
      <c r="A35" s="51"/>
      <c r="B35" s="49" t="s">
        <v>157</v>
      </c>
      <c r="C35" s="49" t="s">
        <v>88</v>
      </c>
      <c r="D35" s="49" t="s">
        <v>89</v>
      </c>
      <c r="E35" s="49" t="s">
        <v>67</v>
      </c>
      <c r="F35" s="49" t="s">
        <v>158</v>
      </c>
      <c r="G35" s="49" t="s">
        <v>159</v>
      </c>
      <c r="H35" s="49" t="str">
        <f t="shared" si="0"/>
        <v>J01104Expenses</v>
      </c>
      <c r="I35" s="49" t="s">
        <v>160</v>
      </c>
      <c r="J35" s="49" t="s">
        <v>67</v>
      </c>
      <c r="K35" s="49" t="s">
        <v>101</v>
      </c>
      <c r="L35" s="50">
        <v>23000</v>
      </c>
      <c r="M35" s="50">
        <v>23000</v>
      </c>
      <c r="N35" s="49" t="s">
        <v>103</v>
      </c>
      <c r="O35" s="50">
        <v>1733139.31</v>
      </c>
    </row>
    <row r="36" spans="1:15" ht="14.4" thickBot="1">
      <c r="A36" s="51"/>
      <c r="B36" s="49" t="s">
        <v>161</v>
      </c>
      <c r="C36" s="49" t="s">
        <v>88</v>
      </c>
      <c r="D36" s="49" t="s">
        <v>89</v>
      </c>
      <c r="E36" s="49" t="s">
        <v>67</v>
      </c>
      <c r="F36" s="49" t="s">
        <v>158</v>
      </c>
      <c r="G36" s="49" t="s">
        <v>159</v>
      </c>
      <c r="H36" s="49" t="str">
        <f t="shared" si="0"/>
        <v>J01104Transfers Out</v>
      </c>
      <c r="I36" s="49" t="s">
        <v>160</v>
      </c>
      <c r="J36" s="49" t="s">
        <v>67</v>
      </c>
      <c r="K36" s="49" t="s">
        <v>105</v>
      </c>
      <c r="L36" s="50">
        <v>515</v>
      </c>
      <c r="M36" s="50">
        <v>515</v>
      </c>
      <c r="N36" s="49" t="s">
        <v>107</v>
      </c>
      <c r="O36" s="50">
        <v>1733139.31</v>
      </c>
    </row>
    <row r="37" spans="1:15" ht="14.4" thickBot="1">
      <c r="A37" s="51"/>
      <c r="B37" s="49" t="s">
        <v>162</v>
      </c>
      <c r="C37" s="49" t="s">
        <v>88</v>
      </c>
      <c r="D37" s="49" t="s">
        <v>89</v>
      </c>
      <c r="E37" s="49" t="s">
        <v>67</v>
      </c>
      <c r="F37" s="49" t="s">
        <v>163</v>
      </c>
      <c r="G37" s="49" t="s">
        <v>164</v>
      </c>
      <c r="H37" s="49" t="str">
        <f t="shared" si="0"/>
        <v>J01105Other Personal Services</v>
      </c>
      <c r="I37" s="49" t="s">
        <v>165</v>
      </c>
      <c r="J37" s="49" t="s">
        <v>67</v>
      </c>
      <c r="K37" s="49" t="s">
        <v>97</v>
      </c>
      <c r="L37" s="50">
        <v>4300</v>
      </c>
      <c r="M37" s="50">
        <v>4300</v>
      </c>
      <c r="N37" s="49" t="s">
        <v>99</v>
      </c>
      <c r="O37" s="50">
        <v>1733139.31</v>
      </c>
    </row>
    <row r="38" spans="1:15" ht="14.4" thickBot="1">
      <c r="A38" s="51"/>
      <c r="B38" s="49" t="s">
        <v>166</v>
      </c>
      <c r="C38" s="49" t="s">
        <v>88</v>
      </c>
      <c r="D38" s="49" t="s">
        <v>89</v>
      </c>
      <c r="E38" s="49" t="s">
        <v>67</v>
      </c>
      <c r="F38" s="49" t="s">
        <v>163</v>
      </c>
      <c r="G38" s="49" t="s">
        <v>164</v>
      </c>
      <c r="H38" s="49" t="str">
        <f t="shared" si="0"/>
        <v>J01105Expenses</v>
      </c>
      <c r="I38" s="49" t="s">
        <v>165</v>
      </c>
      <c r="J38" s="49" t="s">
        <v>67</v>
      </c>
      <c r="K38" s="49" t="s">
        <v>101</v>
      </c>
      <c r="L38" s="50">
        <v>4920</v>
      </c>
      <c r="M38" s="50">
        <v>4920</v>
      </c>
      <c r="N38" s="49" t="s">
        <v>103</v>
      </c>
      <c r="O38" s="50">
        <v>1733139.31</v>
      </c>
    </row>
    <row r="39" spans="1:15" ht="14.4" thickBot="1">
      <c r="A39" s="51"/>
      <c r="B39" s="49" t="s">
        <v>167</v>
      </c>
      <c r="C39" s="49" t="s">
        <v>88</v>
      </c>
      <c r="D39" s="49" t="s">
        <v>89</v>
      </c>
      <c r="E39" s="49" t="s">
        <v>67</v>
      </c>
      <c r="F39" s="49" t="s">
        <v>163</v>
      </c>
      <c r="G39" s="49" t="s">
        <v>164</v>
      </c>
      <c r="H39" s="49" t="str">
        <f t="shared" si="0"/>
        <v>J01105Transfers Out</v>
      </c>
      <c r="I39" s="49" t="s">
        <v>165</v>
      </c>
      <c r="J39" s="49" t="s">
        <v>67</v>
      </c>
      <c r="K39" s="49" t="s">
        <v>105</v>
      </c>
      <c r="L39" s="50">
        <v>207</v>
      </c>
      <c r="M39" s="50">
        <v>207</v>
      </c>
      <c r="N39" s="49" t="s">
        <v>107</v>
      </c>
      <c r="O39" s="50">
        <v>1733139.31</v>
      </c>
    </row>
    <row r="40" spans="1:15" ht="14.4" thickBot="1">
      <c r="A40" s="51"/>
      <c r="B40" s="49" t="s">
        <v>168</v>
      </c>
      <c r="C40" s="49" t="s">
        <v>88</v>
      </c>
      <c r="D40" s="49" t="s">
        <v>89</v>
      </c>
      <c r="E40" s="49" t="s">
        <v>67</v>
      </c>
      <c r="F40" s="49" t="s">
        <v>169</v>
      </c>
      <c r="G40" s="49" t="s">
        <v>170</v>
      </c>
      <c r="H40" s="49" t="str">
        <f t="shared" si="0"/>
        <v>J01106Expenses</v>
      </c>
      <c r="I40" s="49" t="s">
        <v>171</v>
      </c>
      <c r="J40" s="49" t="s">
        <v>67</v>
      </c>
      <c r="K40" s="49" t="s">
        <v>101</v>
      </c>
      <c r="L40" s="50">
        <v>7718</v>
      </c>
      <c r="M40" s="50">
        <v>7718</v>
      </c>
      <c r="N40" s="49" t="s">
        <v>103</v>
      </c>
      <c r="O40" s="50">
        <v>1733139.31</v>
      </c>
    </row>
    <row r="41" spans="1:15" ht="14.4" thickBot="1">
      <c r="A41" s="51"/>
      <c r="B41" s="49" t="s">
        <v>172</v>
      </c>
      <c r="C41" s="49" t="s">
        <v>88</v>
      </c>
      <c r="D41" s="49" t="s">
        <v>89</v>
      </c>
      <c r="E41" s="49" t="s">
        <v>67</v>
      </c>
      <c r="F41" s="49" t="s">
        <v>169</v>
      </c>
      <c r="G41" s="49" t="s">
        <v>170</v>
      </c>
      <c r="H41" s="49" t="str">
        <f t="shared" si="0"/>
        <v>J01106Transfers Out</v>
      </c>
      <c r="I41" s="49" t="s">
        <v>171</v>
      </c>
      <c r="J41" s="49" t="s">
        <v>67</v>
      </c>
      <c r="K41" s="49" t="s">
        <v>105</v>
      </c>
      <c r="L41" s="50">
        <v>173</v>
      </c>
      <c r="M41" s="50">
        <v>173</v>
      </c>
      <c r="N41" s="49" t="s">
        <v>107</v>
      </c>
      <c r="O41" s="50">
        <v>1733139.31</v>
      </c>
    </row>
    <row r="42" spans="1:15" ht="14.4" thickBot="1">
      <c r="A42" s="51"/>
      <c r="B42" s="49" t="s">
        <v>173</v>
      </c>
      <c r="C42" s="49" t="s">
        <v>88</v>
      </c>
      <c r="D42" s="49" t="s">
        <v>89</v>
      </c>
      <c r="E42" s="49" t="s">
        <v>67</v>
      </c>
      <c r="F42" s="49" t="s">
        <v>174</v>
      </c>
      <c r="G42" s="49" t="s">
        <v>175</v>
      </c>
      <c r="H42" s="49" t="str">
        <f t="shared" si="0"/>
        <v>J01107Salaries And Benefits</v>
      </c>
      <c r="I42" s="49" t="s">
        <v>176</v>
      </c>
      <c r="J42" s="49" t="s">
        <v>67</v>
      </c>
      <c r="K42" s="49" t="s">
        <v>92</v>
      </c>
      <c r="L42" s="50">
        <v>14674</v>
      </c>
      <c r="M42" s="50">
        <v>14874</v>
      </c>
      <c r="N42" s="49" t="s">
        <v>95</v>
      </c>
      <c r="O42" s="50">
        <v>1733139.31</v>
      </c>
    </row>
    <row r="43" spans="1:15" ht="14.4" thickBot="1">
      <c r="A43" s="51"/>
      <c r="B43" s="49" t="s">
        <v>177</v>
      </c>
      <c r="C43" s="49" t="s">
        <v>88</v>
      </c>
      <c r="D43" s="49" t="s">
        <v>89</v>
      </c>
      <c r="E43" s="49" t="s">
        <v>67</v>
      </c>
      <c r="F43" s="49" t="s">
        <v>174</v>
      </c>
      <c r="G43" s="49" t="s">
        <v>175</v>
      </c>
      <c r="H43" s="49" t="str">
        <f t="shared" si="0"/>
        <v>J01107Other Personal Services</v>
      </c>
      <c r="I43" s="49" t="s">
        <v>176</v>
      </c>
      <c r="J43" s="49" t="s">
        <v>67</v>
      </c>
      <c r="K43" s="49" t="s">
        <v>97</v>
      </c>
      <c r="L43" s="50">
        <v>48440</v>
      </c>
      <c r="M43" s="50">
        <v>48240</v>
      </c>
      <c r="N43" s="49" t="s">
        <v>99</v>
      </c>
      <c r="O43" s="50">
        <v>1733139.31</v>
      </c>
    </row>
    <row r="44" spans="1:15" ht="14.4" thickBot="1">
      <c r="A44" s="51"/>
      <c r="B44" s="49" t="s">
        <v>178</v>
      </c>
      <c r="C44" s="49" t="s">
        <v>88</v>
      </c>
      <c r="D44" s="49" t="s">
        <v>89</v>
      </c>
      <c r="E44" s="49" t="s">
        <v>67</v>
      </c>
      <c r="F44" s="49" t="s">
        <v>174</v>
      </c>
      <c r="G44" s="49" t="s">
        <v>175</v>
      </c>
      <c r="H44" s="49" t="str">
        <f t="shared" si="0"/>
        <v>J01107OPS - Graduate Assistant</v>
      </c>
      <c r="I44" s="49" t="s">
        <v>176</v>
      </c>
      <c r="J44" s="49" t="s">
        <v>67</v>
      </c>
      <c r="K44" s="49" t="s">
        <v>146</v>
      </c>
      <c r="L44" s="50">
        <v>5375</v>
      </c>
      <c r="M44" s="50">
        <v>5375</v>
      </c>
      <c r="N44" s="49" t="s">
        <v>147</v>
      </c>
      <c r="O44" s="50">
        <v>1733139.31</v>
      </c>
    </row>
    <row r="45" spans="1:15" ht="14.4" thickBot="1">
      <c r="A45" s="51"/>
      <c r="B45" s="49" t="s">
        <v>179</v>
      </c>
      <c r="C45" s="49" t="s">
        <v>88</v>
      </c>
      <c r="D45" s="49" t="s">
        <v>89</v>
      </c>
      <c r="E45" s="49" t="s">
        <v>67</v>
      </c>
      <c r="F45" s="49" t="s">
        <v>174</v>
      </c>
      <c r="G45" s="49" t="s">
        <v>175</v>
      </c>
      <c r="H45" s="49" t="str">
        <f t="shared" si="0"/>
        <v>J01107Expenses</v>
      </c>
      <c r="I45" s="49" t="s">
        <v>176</v>
      </c>
      <c r="J45" s="49" t="s">
        <v>67</v>
      </c>
      <c r="K45" s="49" t="s">
        <v>101</v>
      </c>
      <c r="L45" s="50">
        <v>132230</v>
      </c>
      <c r="M45" s="50">
        <v>132230</v>
      </c>
      <c r="N45" s="49" t="s">
        <v>103</v>
      </c>
      <c r="O45" s="50">
        <v>1733139.31</v>
      </c>
    </row>
    <row r="46" spans="1:15" ht="14.4" thickBot="1">
      <c r="A46" s="51"/>
      <c r="B46" s="49" t="s">
        <v>180</v>
      </c>
      <c r="C46" s="49" t="s">
        <v>88</v>
      </c>
      <c r="D46" s="49" t="s">
        <v>89</v>
      </c>
      <c r="E46" s="49" t="s">
        <v>67</v>
      </c>
      <c r="F46" s="49" t="s">
        <v>174</v>
      </c>
      <c r="G46" s="49" t="s">
        <v>175</v>
      </c>
      <c r="H46" s="49" t="str">
        <f t="shared" si="0"/>
        <v>J01107Transfers Out</v>
      </c>
      <c r="I46" s="49" t="s">
        <v>176</v>
      </c>
      <c r="J46" s="49" t="s">
        <v>67</v>
      </c>
      <c r="K46" s="49" t="s">
        <v>105</v>
      </c>
      <c r="L46" s="50">
        <v>4496</v>
      </c>
      <c r="M46" s="50">
        <v>4496</v>
      </c>
      <c r="N46" s="49" t="s">
        <v>107</v>
      </c>
      <c r="O46" s="50">
        <v>1733139.31</v>
      </c>
    </row>
    <row r="47" spans="1:15" ht="14.4" thickBot="1">
      <c r="A47" s="51"/>
      <c r="B47" s="49" t="s">
        <v>181</v>
      </c>
      <c r="C47" s="49" t="s">
        <v>88</v>
      </c>
      <c r="D47" s="49" t="s">
        <v>89</v>
      </c>
      <c r="E47" s="49" t="s">
        <v>67</v>
      </c>
      <c r="F47" s="49" t="s">
        <v>182</v>
      </c>
      <c r="G47" s="49" t="s">
        <v>183</v>
      </c>
      <c r="H47" s="49" t="str">
        <f t="shared" si="0"/>
        <v>J01110Salaries And Benefits</v>
      </c>
      <c r="I47" s="49" t="s">
        <v>184</v>
      </c>
      <c r="J47" s="49" t="s">
        <v>67</v>
      </c>
      <c r="K47" s="49" t="s">
        <v>92</v>
      </c>
      <c r="L47" s="50">
        <v>101275</v>
      </c>
      <c r="M47" s="50">
        <v>101275</v>
      </c>
      <c r="N47" s="49" t="s">
        <v>95</v>
      </c>
      <c r="O47" s="50">
        <v>1733139.31</v>
      </c>
    </row>
    <row r="48" spans="1:15" ht="14.4" thickBot="1">
      <c r="A48" s="51"/>
      <c r="B48" s="49" t="s">
        <v>185</v>
      </c>
      <c r="C48" s="49" t="s">
        <v>88</v>
      </c>
      <c r="D48" s="49" t="s">
        <v>89</v>
      </c>
      <c r="E48" s="49" t="s">
        <v>67</v>
      </c>
      <c r="F48" s="49" t="s">
        <v>182</v>
      </c>
      <c r="G48" s="49" t="s">
        <v>183</v>
      </c>
      <c r="H48" s="49" t="str">
        <f t="shared" si="0"/>
        <v>J01110Other Personal Services</v>
      </c>
      <c r="I48" s="49" t="s">
        <v>184</v>
      </c>
      <c r="J48" s="49" t="s">
        <v>67</v>
      </c>
      <c r="K48" s="49" t="s">
        <v>97</v>
      </c>
      <c r="L48" s="50">
        <v>46300</v>
      </c>
      <c r="M48" s="50">
        <v>48300</v>
      </c>
      <c r="N48" s="49" t="s">
        <v>99</v>
      </c>
      <c r="O48" s="50">
        <v>1733139.31</v>
      </c>
    </row>
    <row r="49" spans="1:15" ht="14.4" thickBot="1">
      <c r="A49" s="51"/>
      <c r="B49" s="49" t="s">
        <v>186</v>
      </c>
      <c r="C49" s="49" t="s">
        <v>88</v>
      </c>
      <c r="D49" s="49" t="s">
        <v>89</v>
      </c>
      <c r="E49" s="49" t="s">
        <v>67</v>
      </c>
      <c r="F49" s="49" t="s">
        <v>182</v>
      </c>
      <c r="G49" s="49" t="s">
        <v>183</v>
      </c>
      <c r="H49" s="49" t="str">
        <f t="shared" si="0"/>
        <v>J01110OPS - Graduate Assistant</v>
      </c>
      <c r="I49" s="49" t="s">
        <v>184</v>
      </c>
      <c r="J49" s="49" t="s">
        <v>67</v>
      </c>
      <c r="K49" s="49" t="s">
        <v>146</v>
      </c>
      <c r="L49" s="50">
        <v>18400</v>
      </c>
      <c r="M49" s="50">
        <v>16400</v>
      </c>
      <c r="N49" s="49" t="s">
        <v>147</v>
      </c>
      <c r="O49" s="50">
        <v>1733139.31</v>
      </c>
    </row>
    <row r="50" spans="1:15" ht="14.4" thickBot="1">
      <c r="A50" s="51"/>
      <c r="B50" s="49" t="s">
        <v>187</v>
      </c>
      <c r="C50" s="49" t="s">
        <v>88</v>
      </c>
      <c r="D50" s="49" t="s">
        <v>89</v>
      </c>
      <c r="E50" s="49" t="s">
        <v>67</v>
      </c>
      <c r="F50" s="49" t="s">
        <v>182</v>
      </c>
      <c r="G50" s="49" t="s">
        <v>183</v>
      </c>
      <c r="H50" s="49" t="str">
        <f t="shared" si="0"/>
        <v>J01110Expenses</v>
      </c>
      <c r="I50" s="49" t="s">
        <v>184</v>
      </c>
      <c r="J50" s="49" t="s">
        <v>67</v>
      </c>
      <c r="K50" s="49" t="s">
        <v>101</v>
      </c>
      <c r="L50" s="50">
        <v>19900</v>
      </c>
      <c r="M50" s="50">
        <v>19900</v>
      </c>
      <c r="N50" s="49" t="s">
        <v>103</v>
      </c>
      <c r="O50" s="50">
        <v>1733139.31</v>
      </c>
    </row>
    <row r="51" spans="1:15" ht="14.4" thickBot="1">
      <c r="A51" s="51"/>
      <c r="B51" s="49" t="s">
        <v>188</v>
      </c>
      <c r="C51" s="49" t="s">
        <v>88</v>
      </c>
      <c r="D51" s="49" t="s">
        <v>89</v>
      </c>
      <c r="E51" s="49" t="s">
        <v>67</v>
      </c>
      <c r="F51" s="49" t="s">
        <v>182</v>
      </c>
      <c r="G51" s="49" t="s">
        <v>183</v>
      </c>
      <c r="H51" s="49" t="str">
        <f t="shared" si="0"/>
        <v>J01110Transfers Out</v>
      </c>
      <c r="I51" s="49" t="s">
        <v>184</v>
      </c>
      <c r="J51" s="49" t="s">
        <v>67</v>
      </c>
      <c r="K51" s="49" t="s">
        <v>105</v>
      </c>
      <c r="L51" s="50">
        <v>5164</v>
      </c>
      <c r="M51" s="50">
        <v>5164</v>
      </c>
      <c r="N51" s="49" t="s">
        <v>107</v>
      </c>
      <c r="O51" s="50">
        <v>1733139.31</v>
      </c>
    </row>
    <row r="52" spans="1:15" ht="14.4" thickBot="1">
      <c r="A52" s="51"/>
      <c r="B52" s="49" t="s">
        <v>189</v>
      </c>
      <c r="C52" s="49" t="s">
        <v>88</v>
      </c>
      <c r="D52" s="49" t="s">
        <v>89</v>
      </c>
      <c r="E52" s="49" t="s">
        <v>67</v>
      </c>
      <c r="F52" s="49" t="s">
        <v>190</v>
      </c>
      <c r="G52" s="49" t="s">
        <v>191</v>
      </c>
      <c r="H52" s="49" t="str">
        <f t="shared" si="0"/>
        <v>J01113Expenses</v>
      </c>
      <c r="I52" s="49" t="s">
        <v>192</v>
      </c>
      <c r="J52" s="49" t="s">
        <v>67</v>
      </c>
      <c r="K52" s="49" t="s">
        <v>101</v>
      </c>
      <c r="L52" s="50">
        <v>26500</v>
      </c>
      <c r="M52" s="50">
        <v>26500</v>
      </c>
      <c r="N52" s="49" t="s">
        <v>103</v>
      </c>
      <c r="O52" s="50">
        <v>1733139.31</v>
      </c>
    </row>
    <row r="53" spans="1:15" ht="14.4" thickBot="1">
      <c r="A53" s="51"/>
      <c r="B53" s="49" t="s">
        <v>193</v>
      </c>
      <c r="C53" s="49" t="s">
        <v>88</v>
      </c>
      <c r="D53" s="49" t="s">
        <v>89</v>
      </c>
      <c r="E53" s="49" t="s">
        <v>67</v>
      </c>
      <c r="F53" s="49" t="s">
        <v>190</v>
      </c>
      <c r="G53" s="49" t="s">
        <v>191</v>
      </c>
      <c r="H53" s="49" t="str">
        <f t="shared" si="0"/>
        <v>J01113Transfers Out</v>
      </c>
      <c r="I53" s="49" t="s">
        <v>192</v>
      </c>
      <c r="J53" s="49" t="s">
        <v>67</v>
      </c>
      <c r="K53" s="49" t="s">
        <v>105</v>
      </c>
      <c r="L53" s="50">
        <v>594</v>
      </c>
      <c r="M53" s="50">
        <v>594</v>
      </c>
      <c r="N53" s="49" t="s">
        <v>107</v>
      </c>
      <c r="O53" s="50">
        <v>1733139.31</v>
      </c>
    </row>
    <row r="54" spans="1:15" ht="14.4" thickBot="1">
      <c r="A54" s="51"/>
      <c r="B54" s="49" t="s">
        <v>194</v>
      </c>
      <c r="C54" s="49" t="s">
        <v>88</v>
      </c>
      <c r="D54" s="49" t="s">
        <v>89</v>
      </c>
      <c r="E54" s="49" t="s">
        <v>67</v>
      </c>
      <c r="F54" s="49" t="s">
        <v>195</v>
      </c>
      <c r="G54" s="49" t="s">
        <v>196</v>
      </c>
      <c r="H54" s="49" t="str">
        <f t="shared" si="0"/>
        <v>J01115Expenses</v>
      </c>
      <c r="I54" s="49" t="s">
        <v>197</v>
      </c>
      <c r="J54" s="49" t="s">
        <v>67</v>
      </c>
      <c r="K54" s="49" t="s">
        <v>101</v>
      </c>
      <c r="L54" s="50">
        <v>8000</v>
      </c>
      <c r="M54" s="50">
        <v>8000</v>
      </c>
      <c r="N54" s="49" t="s">
        <v>103</v>
      </c>
      <c r="O54" s="50">
        <v>1733139.31</v>
      </c>
    </row>
    <row r="55" spans="1:15" ht="14.4" thickBot="1">
      <c r="A55" s="51"/>
      <c r="B55" s="49" t="s">
        <v>198</v>
      </c>
      <c r="C55" s="49" t="s">
        <v>88</v>
      </c>
      <c r="D55" s="49" t="s">
        <v>89</v>
      </c>
      <c r="E55" s="49" t="s">
        <v>67</v>
      </c>
      <c r="F55" s="49" t="s">
        <v>195</v>
      </c>
      <c r="G55" s="49" t="s">
        <v>196</v>
      </c>
      <c r="H55" s="49" t="str">
        <f t="shared" si="0"/>
        <v>J01115Transfers Out</v>
      </c>
      <c r="I55" s="49" t="s">
        <v>197</v>
      </c>
      <c r="J55" s="49" t="s">
        <v>67</v>
      </c>
      <c r="K55" s="49" t="s">
        <v>105</v>
      </c>
      <c r="L55" s="50">
        <v>179</v>
      </c>
      <c r="M55" s="50">
        <v>179</v>
      </c>
      <c r="N55" s="49" t="s">
        <v>107</v>
      </c>
      <c r="O55" s="50">
        <v>1733139.31</v>
      </c>
    </row>
    <row r="56" spans="1:15" ht="14.4" thickBot="1">
      <c r="A56" s="51"/>
      <c r="B56" s="49" t="s">
        <v>199</v>
      </c>
      <c r="C56" s="49" t="s">
        <v>88</v>
      </c>
      <c r="D56" s="49" t="s">
        <v>89</v>
      </c>
      <c r="E56" s="49" t="s">
        <v>67</v>
      </c>
      <c r="F56" s="49" t="s">
        <v>200</v>
      </c>
      <c r="G56" s="49" t="s">
        <v>201</v>
      </c>
      <c r="H56" s="49" t="str">
        <f t="shared" si="0"/>
        <v>J01116Expenses</v>
      </c>
      <c r="I56" s="49" t="s">
        <v>202</v>
      </c>
      <c r="J56" s="49" t="s">
        <v>67</v>
      </c>
      <c r="K56" s="49" t="s">
        <v>101</v>
      </c>
      <c r="L56" s="50">
        <v>7600</v>
      </c>
      <c r="M56" s="50">
        <v>7600</v>
      </c>
      <c r="N56" s="49" t="s">
        <v>103</v>
      </c>
      <c r="O56" s="50">
        <v>1733139.31</v>
      </c>
    </row>
    <row r="57" spans="1:15" ht="14.4" thickBot="1">
      <c r="A57" s="51"/>
      <c r="B57" s="49" t="s">
        <v>203</v>
      </c>
      <c r="C57" s="49" t="s">
        <v>88</v>
      </c>
      <c r="D57" s="49" t="s">
        <v>89</v>
      </c>
      <c r="E57" s="49" t="s">
        <v>67</v>
      </c>
      <c r="F57" s="49" t="s">
        <v>200</v>
      </c>
      <c r="G57" s="49" t="s">
        <v>201</v>
      </c>
      <c r="H57" s="49" t="str">
        <f t="shared" si="0"/>
        <v>J01116Transfers Out</v>
      </c>
      <c r="I57" s="49" t="s">
        <v>202</v>
      </c>
      <c r="J57" s="49" t="s">
        <v>67</v>
      </c>
      <c r="K57" s="49" t="s">
        <v>105</v>
      </c>
      <c r="L57" s="50">
        <v>170</v>
      </c>
      <c r="M57" s="50">
        <v>170</v>
      </c>
      <c r="N57" s="49" t="s">
        <v>107</v>
      </c>
      <c r="O57" s="50">
        <v>1733139.31</v>
      </c>
    </row>
    <row r="58" spans="1:15" ht="14.4" thickBot="1">
      <c r="A58" s="51"/>
      <c r="B58" s="49" t="s">
        <v>204</v>
      </c>
      <c r="C58" s="49" t="s">
        <v>88</v>
      </c>
      <c r="D58" s="49" t="s">
        <v>89</v>
      </c>
      <c r="E58" s="49" t="s">
        <v>67</v>
      </c>
      <c r="F58" s="49" t="s">
        <v>205</v>
      </c>
      <c r="G58" s="49" t="s">
        <v>206</v>
      </c>
      <c r="H58" s="49" t="str">
        <f t="shared" si="0"/>
        <v>J01117Expenses</v>
      </c>
      <c r="I58" s="49" t="s">
        <v>207</v>
      </c>
      <c r="J58" s="49" t="s">
        <v>67</v>
      </c>
      <c r="K58" s="49" t="s">
        <v>101</v>
      </c>
      <c r="L58" s="50">
        <v>5500</v>
      </c>
      <c r="M58" s="50">
        <v>5500</v>
      </c>
      <c r="N58" s="49" t="s">
        <v>103</v>
      </c>
      <c r="O58" s="50">
        <v>1733139.31</v>
      </c>
    </row>
    <row r="59" spans="1:15" ht="14.4" thickBot="1">
      <c r="A59" s="51"/>
      <c r="B59" s="49" t="s">
        <v>208</v>
      </c>
      <c r="C59" s="49" t="s">
        <v>88</v>
      </c>
      <c r="D59" s="49" t="s">
        <v>89</v>
      </c>
      <c r="E59" s="49" t="s">
        <v>67</v>
      </c>
      <c r="F59" s="49" t="s">
        <v>205</v>
      </c>
      <c r="G59" s="49" t="s">
        <v>206</v>
      </c>
      <c r="H59" s="49" t="str">
        <f t="shared" si="0"/>
        <v>J01117Transfers Out</v>
      </c>
      <c r="I59" s="49" t="s">
        <v>207</v>
      </c>
      <c r="J59" s="49" t="s">
        <v>67</v>
      </c>
      <c r="K59" s="49" t="s">
        <v>105</v>
      </c>
      <c r="L59" s="50">
        <v>123</v>
      </c>
      <c r="M59" s="50">
        <v>123</v>
      </c>
      <c r="N59" s="49" t="s">
        <v>107</v>
      </c>
      <c r="O59" s="50">
        <v>1733139.31</v>
      </c>
    </row>
    <row r="60" spans="1:15" ht="14.4" thickBot="1">
      <c r="A60" s="51"/>
      <c r="B60" s="49" t="s">
        <v>209</v>
      </c>
      <c r="C60" s="49" t="s">
        <v>88</v>
      </c>
      <c r="D60" s="49" t="s">
        <v>89</v>
      </c>
      <c r="E60" s="49" t="s">
        <v>67</v>
      </c>
      <c r="F60" s="49" t="s">
        <v>210</v>
      </c>
      <c r="G60" s="49" t="s">
        <v>211</v>
      </c>
      <c r="H60" s="49" t="str">
        <f t="shared" si="0"/>
        <v>J01122Other Personal Services</v>
      </c>
      <c r="I60" s="49" t="s">
        <v>212</v>
      </c>
      <c r="J60" s="49" t="s">
        <v>67</v>
      </c>
      <c r="K60" s="49" t="s">
        <v>97</v>
      </c>
      <c r="L60" s="50">
        <v>11038</v>
      </c>
      <c r="M60" s="50">
        <v>11038</v>
      </c>
      <c r="N60" s="49" t="s">
        <v>99</v>
      </c>
      <c r="O60" s="50">
        <v>1733139.31</v>
      </c>
    </row>
    <row r="61" spans="1:15" ht="14.4" thickBot="1">
      <c r="A61" s="51"/>
      <c r="B61" s="49" t="s">
        <v>213</v>
      </c>
      <c r="C61" s="49" t="s">
        <v>88</v>
      </c>
      <c r="D61" s="49" t="s">
        <v>89</v>
      </c>
      <c r="E61" s="49" t="s">
        <v>67</v>
      </c>
      <c r="F61" s="49" t="s">
        <v>210</v>
      </c>
      <c r="G61" s="49" t="s">
        <v>211</v>
      </c>
      <c r="H61" s="49" t="str">
        <f t="shared" si="0"/>
        <v>J01122Expenses</v>
      </c>
      <c r="I61" s="49" t="s">
        <v>212</v>
      </c>
      <c r="J61" s="49" t="s">
        <v>67</v>
      </c>
      <c r="K61" s="49" t="s">
        <v>101</v>
      </c>
      <c r="L61" s="50">
        <v>2700</v>
      </c>
      <c r="M61" s="50">
        <v>2700</v>
      </c>
      <c r="N61" s="49" t="s">
        <v>103</v>
      </c>
      <c r="O61" s="50">
        <v>1733139.31</v>
      </c>
    </row>
    <row r="62" spans="1:15" ht="14.4" thickBot="1">
      <c r="A62" s="51"/>
      <c r="B62" s="49" t="s">
        <v>214</v>
      </c>
      <c r="C62" s="49" t="s">
        <v>88</v>
      </c>
      <c r="D62" s="49" t="s">
        <v>89</v>
      </c>
      <c r="E62" s="49" t="s">
        <v>67</v>
      </c>
      <c r="F62" s="49" t="s">
        <v>210</v>
      </c>
      <c r="G62" s="49" t="s">
        <v>211</v>
      </c>
      <c r="H62" s="49" t="str">
        <f t="shared" si="0"/>
        <v>J01122Transfers Out</v>
      </c>
      <c r="I62" s="49" t="s">
        <v>212</v>
      </c>
      <c r="J62" s="49" t="s">
        <v>67</v>
      </c>
      <c r="K62" s="49" t="s">
        <v>105</v>
      </c>
      <c r="L62" s="50">
        <v>308</v>
      </c>
      <c r="M62" s="50">
        <v>308</v>
      </c>
      <c r="N62" s="49" t="s">
        <v>107</v>
      </c>
      <c r="O62" s="50">
        <v>1733139.31</v>
      </c>
    </row>
    <row r="63" spans="1:15" ht="14.4" thickBot="1">
      <c r="A63" s="51"/>
      <c r="B63" s="49" t="s">
        <v>215</v>
      </c>
      <c r="C63" s="49" t="s">
        <v>88</v>
      </c>
      <c r="D63" s="49" t="s">
        <v>89</v>
      </c>
      <c r="E63" s="49" t="s">
        <v>67</v>
      </c>
      <c r="F63" s="49" t="s">
        <v>216</v>
      </c>
      <c r="G63" s="49" t="s">
        <v>217</v>
      </c>
      <c r="H63" s="49" t="str">
        <f t="shared" si="0"/>
        <v>S00100Expenses</v>
      </c>
      <c r="I63" s="49" t="s">
        <v>218</v>
      </c>
      <c r="J63" s="49" t="s">
        <v>67</v>
      </c>
      <c r="K63" s="49" t="s">
        <v>101</v>
      </c>
      <c r="L63" s="50">
        <v>22850</v>
      </c>
      <c r="M63" s="50">
        <v>22850</v>
      </c>
      <c r="N63" s="49" t="s">
        <v>103</v>
      </c>
      <c r="O63" s="50">
        <v>1733139.31</v>
      </c>
    </row>
    <row r="64" spans="1:15" ht="14.4" thickBot="1">
      <c r="A64" s="51"/>
      <c r="B64" s="49" t="s">
        <v>219</v>
      </c>
      <c r="C64" s="49" t="s">
        <v>88</v>
      </c>
      <c r="D64" s="49" t="s">
        <v>89</v>
      </c>
      <c r="E64" s="49" t="s">
        <v>67</v>
      </c>
      <c r="F64" s="49" t="s">
        <v>216</v>
      </c>
      <c r="G64" s="49" t="s">
        <v>217</v>
      </c>
      <c r="H64" s="49" t="str">
        <f t="shared" si="0"/>
        <v>S00100Transfers Out</v>
      </c>
      <c r="I64" s="49" t="s">
        <v>218</v>
      </c>
      <c r="J64" s="49" t="s">
        <v>67</v>
      </c>
      <c r="K64" s="49" t="s">
        <v>105</v>
      </c>
      <c r="L64" s="50">
        <v>512</v>
      </c>
      <c r="M64" s="50">
        <v>512</v>
      </c>
      <c r="N64" s="49" t="s">
        <v>107</v>
      </c>
      <c r="O64" s="50">
        <v>1733139.31</v>
      </c>
    </row>
    <row r="65" spans="1:15" ht="14.4" thickBot="1">
      <c r="A65" s="51"/>
      <c r="B65" s="49" t="s">
        <v>220</v>
      </c>
      <c r="C65" s="49" t="s">
        <v>88</v>
      </c>
      <c r="D65" s="49" t="s">
        <v>89</v>
      </c>
      <c r="E65" s="49" t="s">
        <v>67</v>
      </c>
      <c r="F65" s="49" t="s">
        <v>221</v>
      </c>
      <c r="G65" s="49" t="s">
        <v>222</v>
      </c>
      <c r="H65" s="49" t="str">
        <f t="shared" si="0"/>
        <v>S00101Other Personal Services</v>
      </c>
      <c r="I65" s="49" t="s">
        <v>223</v>
      </c>
      <c r="J65" s="49" t="s">
        <v>67</v>
      </c>
      <c r="K65" s="49" t="s">
        <v>97</v>
      </c>
      <c r="L65" s="50">
        <v>121522</v>
      </c>
      <c r="M65" s="50">
        <v>121522</v>
      </c>
      <c r="N65" s="49" t="s">
        <v>99</v>
      </c>
      <c r="O65" s="50">
        <v>1733139.31</v>
      </c>
    </row>
    <row r="66" spans="1:15" ht="14.4" thickBot="1">
      <c r="A66" s="51"/>
      <c r="B66" s="49" t="s">
        <v>224</v>
      </c>
      <c r="C66" s="49" t="s">
        <v>88</v>
      </c>
      <c r="D66" s="49" t="s">
        <v>89</v>
      </c>
      <c r="E66" s="49" t="s">
        <v>67</v>
      </c>
      <c r="F66" s="49" t="s">
        <v>221</v>
      </c>
      <c r="G66" s="49" t="s">
        <v>222</v>
      </c>
      <c r="H66" s="49" t="str">
        <f t="shared" si="0"/>
        <v>S00101OPS - Graduate Assistant</v>
      </c>
      <c r="I66" s="49" t="s">
        <v>223</v>
      </c>
      <c r="J66" s="49" t="s">
        <v>67</v>
      </c>
      <c r="K66" s="49" t="s">
        <v>146</v>
      </c>
      <c r="L66" s="50">
        <v>0</v>
      </c>
      <c r="M66" s="50">
        <v>0</v>
      </c>
      <c r="N66" s="49" t="s">
        <v>147</v>
      </c>
      <c r="O66" s="50">
        <v>1733139.31</v>
      </c>
    </row>
    <row r="67" spans="1:15" ht="14.4" thickBot="1">
      <c r="A67" s="51"/>
      <c r="B67" s="49" t="s">
        <v>225</v>
      </c>
      <c r="C67" s="49" t="s">
        <v>88</v>
      </c>
      <c r="D67" s="49" t="s">
        <v>89</v>
      </c>
      <c r="E67" s="49" t="s">
        <v>67</v>
      </c>
      <c r="F67" s="49" t="s">
        <v>221</v>
      </c>
      <c r="G67" s="49" t="s">
        <v>222</v>
      </c>
      <c r="H67" s="49" t="str">
        <f t="shared" si="0"/>
        <v>S00101Expenses</v>
      </c>
      <c r="I67" s="49" t="s">
        <v>223</v>
      </c>
      <c r="J67" s="49" t="s">
        <v>67</v>
      </c>
      <c r="K67" s="49" t="s">
        <v>101</v>
      </c>
      <c r="L67" s="50">
        <v>400</v>
      </c>
      <c r="M67" s="50">
        <v>400</v>
      </c>
      <c r="N67" s="49" t="s">
        <v>103</v>
      </c>
      <c r="O67" s="50">
        <v>1733139.31</v>
      </c>
    </row>
    <row r="68" spans="1:15" ht="14.4" thickBot="1">
      <c r="A68" s="51"/>
      <c r="B68" s="49" t="s">
        <v>226</v>
      </c>
      <c r="C68" s="49" t="s">
        <v>88</v>
      </c>
      <c r="D68" s="49" t="s">
        <v>89</v>
      </c>
      <c r="E68" s="49" t="s">
        <v>67</v>
      </c>
      <c r="F68" s="49" t="s">
        <v>221</v>
      </c>
      <c r="G68" s="49" t="s">
        <v>222</v>
      </c>
      <c r="H68" s="49" t="str">
        <f t="shared" si="0"/>
        <v>S00101Transfers Out</v>
      </c>
      <c r="I68" s="49" t="s">
        <v>223</v>
      </c>
      <c r="J68" s="49" t="s">
        <v>67</v>
      </c>
      <c r="K68" s="49" t="s">
        <v>105</v>
      </c>
      <c r="L68" s="50">
        <v>2731</v>
      </c>
      <c r="M68" s="50">
        <v>2731</v>
      </c>
      <c r="N68" s="49" t="s">
        <v>107</v>
      </c>
      <c r="O68" s="50">
        <v>1733139.31</v>
      </c>
    </row>
    <row r="69" spans="1:15" ht="14.4" thickBot="1">
      <c r="A69" s="51"/>
      <c r="B69" s="49" t="s">
        <v>227</v>
      </c>
      <c r="C69" s="49" t="s">
        <v>88</v>
      </c>
      <c r="D69" s="49" t="s">
        <v>89</v>
      </c>
      <c r="E69" s="49" t="s">
        <v>67</v>
      </c>
      <c r="F69" s="49" t="s">
        <v>228</v>
      </c>
      <c r="G69" s="49" t="s">
        <v>229</v>
      </c>
      <c r="H69" s="49" t="str">
        <f t="shared" si="0"/>
        <v>S00103Other Personal Services</v>
      </c>
      <c r="I69" s="49" t="s">
        <v>230</v>
      </c>
      <c r="J69" s="49" t="s">
        <v>67</v>
      </c>
      <c r="K69" s="49" t="s">
        <v>97</v>
      </c>
      <c r="L69" s="50">
        <v>0</v>
      </c>
      <c r="M69" s="50">
        <v>0</v>
      </c>
      <c r="N69" s="49" t="s">
        <v>99</v>
      </c>
      <c r="O69" s="50">
        <v>1733139.31</v>
      </c>
    </row>
    <row r="70" spans="1:15" ht="14.4" thickBot="1">
      <c r="A70" s="51"/>
      <c r="B70" s="49" t="s">
        <v>133</v>
      </c>
      <c r="C70" s="49" t="s">
        <v>88</v>
      </c>
      <c r="D70" s="49" t="s">
        <v>89</v>
      </c>
      <c r="E70" s="49" t="s">
        <v>67</v>
      </c>
      <c r="F70" s="49" t="s">
        <v>228</v>
      </c>
      <c r="G70" s="49" t="s">
        <v>229</v>
      </c>
      <c r="H70" s="49" t="str">
        <f t="shared" si="0"/>
        <v>S00103OPS - Graduate Assistant</v>
      </c>
      <c r="I70" s="49" t="s">
        <v>230</v>
      </c>
      <c r="J70" s="49" t="s">
        <v>67</v>
      </c>
      <c r="K70" s="49" t="s">
        <v>146</v>
      </c>
      <c r="L70" s="50">
        <v>68040</v>
      </c>
      <c r="M70" s="50">
        <v>68040</v>
      </c>
      <c r="N70" s="49" t="s">
        <v>147</v>
      </c>
      <c r="O70" s="50">
        <v>1733139.31</v>
      </c>
    </row>
    <row r="71" spans="1:15" ht="14.4" thickBot="1">
      <c r="A71" s="51"/>
      <c r="B71" s="49" t="s">
        <v>231</v>
      </c>
      <c r="C71" s="49" t="s">
        <v>88</v>
      </c>
      <c r="D71" s="49" t="s">
        <v>89</v>
      </c>
      <c r="E71" s="49" t="s">
        <v>67</v>
      </c>
      <c r="F71" s="49" t="s">
        <v>228</v>
      </c>
      <c r="G71" s="49" t="s">
        <v>229</v>
      </c>
      <c r="H71" s="49" t="str">
        <f t="shared" si="0"/>
        <v>S00103Expenses</v>
      </c>
      <c r="I71" s="49" t="s">
        <v>230</v>
      </c>
      <c r="J71" s="49" t="s">
        <v>67</v>
      </c>
      <c r="K71" s="49" t="s">
        <v>101</v>
      </c>
      <c r="L71" s="50">
        <v>216310</v>
      </c>
      <c r="M71" s="50">
        <v>167960</v>
      </c>
      <c r="N71" s="49" t="s">
        <v>103</v>
      </c>
      <c r="O71" s="50">
        <v>1733139.31</v>
      </c>
    </row>
    <row r="72" spans="1:15" ht="14.4" thickBot="1">
      <c r="A72" s="51"/>
      <c r="B72" s="49" t="s">
        <v>232</v>
      </c>
      <c r="C72" s="49" t="s">
        <v>88</v>
      </c>
      <c r="D72" s="49" t="s">
        <v>89</v>
      </c>
      <c r="E72" s="49" t="s">
        <v>67</v>
      </c>
      <c r="F72" s="49" t="s">
        <v>228</v>
      </c>
      <c r="G72" s="49" t="s">
        <v>229</v>
      </c>
      <c r="H72" s="49" t="str">
        <f t="shared" si="0"/>
        <v>S00103Exemption Budget</v>
      </c>
      <c r="I72" s="49" t="s">
        <v>230</v>
      </c>
      <c r="J72" s="49" t="s">
        <v>67</v>
      </c>
      <c r="K72" s="49" t="s">
        <v>233</v>
      </c>
      <c r="L72" s="50">
        <v>0</v>
      </c>
      <c r="M72" s="50">
        <v>0</v>
      </c>
      <c r="N72" s="49" t="s">
        <v>234</v>
      </c>
      <c r="O72" s="50">
        <v>1733139.31</v>
      </c>
    </row>
    <row r="73" spans="1:15" ht="14.4" thickBot="1">
      <c r="A73" s="51"/>
      <c r="B73" s="49" t="s">
        <v>235</v>
      </c>
      <c r="C73" s="49" t="s">
        <v>88</v>
      </c>
      <c r="D73" s="49" t="s">
        <v>89</v>
      </c>
      <c r="E73" s="49" t="s">
        <v>67</v>
      </c>
      <c r="F73" s="49" t="s">
        <v>228</v>
      </c>
      <c r="G73" s="49" t="s">
        <v>229</v>
      </c>
      <c r="H73" s="49" t="str">
        <f t="shared" si="0"/>
        <v>S00103Transfers Out</v>
      </c>
      <c r="I73" s="49" t="s">
        <v>230</v>
      </c>
      <c r="J73" s="49" t="s">
        <v>67</v>
      </c>
      <c r="K73" s="49" t="s">
        <v>105</v>
      </c>
      <c r="L73" s="50">
        <v>6369</v>
      </c>
      <c r="M73" s="50">
        <v>5286</v>
      </c>
      <c r="N73" s="49" t="s">
        <v>107</v>
      </c>
      <c r="O73" s="50">
        <v>1733139.31</v>
      </c>
    </row>
    <row r="74" spans="1:15" ht="14.4" thickBot="1">
      <c r="A74" s="51"/>
      <c r="B74" s="49" t="s">
        <v>236</v>
      </c>
      <c r="C74" s="49" t="s">
        <v>88</v>
      </c>
      <c r="D74" s="49" t="s">
        <v>89</v>
      </c>
      <c r="E74" s="49" t="s">
        <v>67</v>
      </c>
      <c r="F74" s="49" t="s">
        <v>237</v>
      </c>
      <c r="G74" s="49" t="s">
        <v>238</v>
      </c>
      <c r="H74" s="49" t="str">
        <f t="shared" ref="H74:H137" si="1">CONCATENATE(G74,N74)</f>
        <v>S00108Other Personal Services</v>
      </c>
      <c r="I74" s="49" t="s">
        <v>239</v>
      </c>
      <c r="J74" s="49" t="s">
        <v>67</v>
      </c>
      <c r="K74" s="49" t="s">
        <v>97</v>
      </c>
      <c r="L74" s="50">
        <v>49298</v>
      </c>
      <c r="M74" s="50">
        <v>49298</v>
      </c>
      <c r="N74" s="49" t="s">
        <v>99</v>
      </c>
      <c r="O74" s="50">
        <v>1733139.31</v>
      </c>
    </row>
    <row r="75" spans="1:15" ht="14.4" thickBot="1">
      <c r="A75" s="51"/>
      <c r="B75" s="49" t="s">
        <v>240</v>
      </c>
      <c r="C75" s="49" t="s">
        <v>88</v>
      </c>
      <c r="D75" s="49" t="s">
        <v>89</v>
      </c>
      <c r="E75" s="49" t="s">
        <v>67</v>
      </c>
      <c r="F75" s="49" t="s">
        <v>237</v>
      </c>
      <c r="G75" s="49" t="s">
        <v>238</v>
      </c>
      <c r="H75" s="49" t="str">
        <f t="shared" si="1"/>
        <v>S00108Expenses</v>
      </c>
      <c r="I75" s="49" t="s">
        <v>239</v>
      </c>
      <c r="J75" s="49" t="s">
        <v>67</v>
      </c>
      <c r="K75" s="49" t="s">
        <v>101</v>
      </c>
      <c r="L75" s="50">
        <v>44000</v>
      </c>
      <c r="M75" s="50">
        <v>44000</v>
      </c>
      <c r="N75" s="49" t="s">
        <v>103</v>
      </c>
      <c r="O75" s="50">
        <v>1733139.31</v>
      </c>
    </row>
    <row r="76" spans="1:15" ht="14.4" thickBot="1">
      <c r="A76" s="51"/>
      <c r="B76" s="49" t="s">
        <v>241</v>
      </c>
      <c r="C76" s="49" t="s">
        <v>88</v>
      </c>
      <c r="D76" s="49" t="s">
        <v>89</v>
      </c>
      <c r="E76" s="49" t="s">
        <v>67</v>
      </c>
      <c r="F76" s="49" t="s">
        <v>237</v>
      </c>
      <c r="G76" s="49" t="s">
        <v>238</v>
      </c>
      <c r="H76" s="49" t="str">
        <f t="shared" si="1"/>
        <v>S00108Transfers Out</v>
      </c>
      <c r="I76" s="49" t="s">
        <v>239</v>
      </c>
      <c r="J76" s="49" t="s">
        <v>67</v>
      </c>
      <c r="K76" s="49" t="s">
        <v>105</v>
      </c>
      <c r="L76" s="50">
        <v>2090</v>
      </c>
      <c r="M76" s="50">
        <v>2090</v>
      </c>
      <c r="N76" s="49" t="s">
        <v>107</v>
      </c>
      <c r="O76" s="50">
        <v>1733139.31</v>
      </c>
    </row>
    <row r="77" spans="1:15" ht="14.4" thickBot="1">
      <c r="A77" s="51"/>
      <c r="B77" s="49" t="s">
        <v>242</v>
      </c>
      <c r="C77" s="49" t="s">
        <v>88</v>
      </c>
      <c r="D77" s="49" t="s">
        <v>89</v>
      </c>
      <c r="E77" s="49" t="s">
        <v>67</v>
      </c>
      <c r="F77" s="49" t="s">
        <v>243</v>
      </c>
      <c r="G77" s="49" t="s">
        <v>244</v>
      </c>
      <c r="H77" s="49" t="str">
        <f t="shared" si="1"/>
        <v>S00109Expenses</v>
      </c>
      <c r="I77" s="49" t="s">
        <v>245</v>
      </c>
      <c r="J77" s="49" t="s">
        <v>67</v>
      </c>
      <c r="K77" s="49" t="s">
        <v>101</v>
      </c>
      <c r="L77" s="50">
        <v>80000</v>
      </c>
      <c r="M77" s="50">
        <v>80000</v>
      </c>
      <c r="N77" s="49" t="s">
        <v>103</v>
      </c>
      <c r="O77" s="50">
        <v>1733139.31</v>
      </c>
    </row>
    <row r="78" spans="1:15" ht="14.4" thickBot="1">
      <c r="A78" s="51"/>
      <c r="B78" s="49" t="s">
        <v>246</v>
      </c>
      <c r="C78" s="49" t="s">
        <v>88</v>
      </c>
      <c r="D78" s="49" t="s">
        <v>89</v>
      </c>
      <c r="E78" s="49" t="s">
        <v>67</v>
      </c>
      <c r="F78" s="49" t="s">
        <v>243</v>
      </c>
      <c r="G78" s="49" t="s">
        <v>244</v>
      </c>
      <c r="H78" s="49" t="str">
        <f t="shared" si="1"/>
        <v>S00109Transfers Out</v>
      </c>
      <c r="I78" s="49" t="s">
        <v>245</v>
      </c>
      <c r="J78" s="49" t="s">
        <v>67</v>
      </c>
      <c r="K78" s="49" t="s">
        <v>105</v>
      </c>
      <c r="L78" s="50">
        <v>1792</v>
      </c>
      <c r="M78" s="50">
        <v>1792</v>
      </c>
      <c r="N78" s="49" t="s">
        <v>107</v>
      </c>
      <c r="O78" s="50">
        <v>1733139.31</v>
      </c>
    </row>
    <row r="79" spans="1:15" ht="14.4" thickBot="1">
      <c r="A79" s="51"/>
      <c r="B79" s="49" t="s">
        <v>247</v>
      </c>
      <c r="C79" s="49" t="s">
        <v>88</v>
      </c>
      <c r="D79" s="49" t="s">
        <v>89</v>
      </c>
      <c r="E79" s="49" t="s">
        <v>67</v>
      </c>
      <c r="F79" s="49" t="s">
        <v>248</v>
      </c>
      <c r="G79" s="49" t="s">
        <v>249</v>
      </c>
      <c r="H79" s="49" t="str">
        <f t="shared" si="1"/>
        <v>S00112Expenses</v>
      </c>
      <c r="I79" s="49" t="s">
        <v>250</v>
      </c>
      <c r="J79" s="49" t="s">
        <v>67</v>
      </c>
      <c r="K79" s="49" t="s">
        <v>101</v>
      </c>
      <c r="L79" s="50">
        <v>5600</v>
      </c>
      <c r="M79" s="50">
        <v>5600</v>
      </c>
      <c r="N79" s="49" t="s">
        <v>103</v>
      </c>
      <c r="O79" s="50">
        <v>1733139.31</v>
      </c>
    </row>
    <row r="80" spans="1:15" ht="14.4" thickBot="1">
      <c r="A80" s="51"/>
      <c r="B80" s="49" t="s">
        <v>102</v>
      </c>
      <c r="C80" s="49" t="s">
        <v>88</v>
      </c>
      <c r="D80" s="49" t="s">
        <v>89</v>
      </c>
      <c r="E80" s="49" t="s">
        <v>67</v>
      </c>
      <c r="F80" s="49" t="s">
        <v>248</v>
      </c>
      <c r="G80" s="49" t="s">
        <v>249</v>
      </c>
      <c r="H80" s="49" t="str">
        <f t="shared" si="1"/>
        <v>S00112Transfers Out</v>
      </c>
      <c r="I80" s="49" t="s">
        <v>250</v>
      </c>
      <c r="J80" s="49" t="s">
        <v>67</v>
      </c>
      <c r="K80" s="49" t="s">
        <v>105</v>
      </c>
      <c r="L80" s="50">
        <v>125</v>
      </c>
      <c r="M80" s="50">
        <v>125</v>
      </c>
      <c r="N80" s="49" t="s">
        <v>107</v>
      </c>
      <c r="O80" s="50">
        <v>1733139.31</v>
      </c>
    </row>
    <row r="81" spans="1:15" ht="14.4" thickBot="1">
      <c r="A81" s="51"/>
      <c r="B81" s="49" t="s">
        <v>106</v>
      </c>
      <c r="C81" s="49" t="s">
        <v>88</v>
      </c>
      <c r="D81" s="49" t="s">
        <v>89</v>
      </c>
      <c r="E81" s="49" t="s">
        <v>67</v>
      </c>
      <c r="F81" s="49" t="s">
        <v>251</v>
      </c>
      <c r="G81" s="49" t="s">
        <v>252</v>
      </c>
      <c r="H81" s="49" t="str">
        <f t="shared" si="1"/>
        <v>S00113Expenses</v>
      </c>
      <c r="I81" s="49" t="s">
        <v>253</v>
      </c>
      <c r="J81" s="49" t="s">
        <v>67</v>
      </c>
      <c r="K81" s="49" t="s">
        <v>101</v>
      </c>
      <c r="L81" s="50">
        <v>20000</v>
      </c>
      <c r="M81" s="50">
        <v>20000</v>
      </c>
      <c r="N81" s="49" t="s">
        <v>103</v>
      </c>
      <c r="O81" s="50">
        <v>1733139.31</v>
      </c>
    </row>
    <row r="82" spans="1:15" ht="14.4" thickBot="1">
      <c r="A82" s="51"/>
      <c r="B82" s="49" t="s">
        <v>254</v>
      </c>
      <c r="C82" s="49" t="s">
        <v>88</v>
      </c>
      <c r="D82" s="49" t="s">
        <v>89</v>
      </c>
      <c r="E82" s="49" t="s">
        <v>67</v>
      </c>
      <c r="F82" s="49" t="s">
        <v>251</v>
      </c>
      <c r="G82" s="49" t="s">
        <v>252</v>
      </c>
      <c r="H82" s="49" t="str">
        <f t="shared" si="1"/>
        <v>S00113Transfers Out</v>
      </c>
      <c r="I82" s="49" t="s">
        <v>253</v>
      </c>
      <c r="J82" s="49" t="s">
        <v>67</v>
      </c>
      <c r="K82" s="49" t="s">
        <v>105</v>
      </c>
      <c r="L82" s="50">
        <v>448</v>
      </c>
      <c r="M82" s="50">
        <v>448</v>
      </c>
      <c r="N82" s="49" t="s">
        <v>107</v>
      </c>
      <c r="O82" s="50">
        <v>1733139.31</v>
      </c>
    </row>
    <row r="83" spans="1:15" ht="14.4" thickBot="1">
      <c r="A83" s="51"/>
      <c r="B83" s="49" t="s">
        <v>255</v>
      </c>
      <c r="C83" s="49" t="s">
        <v>88</v>
      </c>
      <c r="D83" s="49" t="s">
        <v>89</v>
      </c>
      <c r="E83" s="49" t="s">
        <v>67</v>
      </c>
      <c r="F83" s="49" t="s">
        <v>256</v>
      </c>
      <c r="G83" s="49" t="s">
        <v>257</v>
      </c>
      <c r="H83" s="49" t="str">
        <f t="shared" si="1"/>
        <v>S00114Expenses</v>
      </c>
      <c r="I83" s="49" t="s">
        <v>258</v>
      </c>
      <c r="J83" s="49" t="s">
        <v>67</v>
      </c>
      <c r="K83" s="49" t="s">
        <v>101</v>
      </c>
      <c r="L83" s="50">
        <v>25200</v>
      </c>
      <c r="M83" s="50">
        <v>25200</v>
      </c>
      <c r="N83" s="49" t="s">
        <v>103</v>
      </c>
      <c r="O83" s="50">
        <v>1733139.31</v>
      </c>
    </row>
    <row r="84" spans="1:15" ht="14.4" thickBot="1">
      <c r="A84" s="51"/>
      <c r="B84" s="49" t="s">
        <v>259</v>
      </c>
      <c r="C84" s="49" t="s">
        <v>88</v>
      </c>
      <c r="D84" s="49" t="s">
        <v>89</v>
      </c>
      <c r="E84" s="49" t="s">
        <v>67</v>
      </c>
      <c r="F84" s="49" t="s">
        <v>256</v>
      </c>
      <c r="G84" s="49" t="s">
        <v>257</v>
      </c>
      <c r="H84" s="49" t="str">
        <f t="shared" si="1"/>
        <v>S00114Transfers Out</v>
      </c>
      <c r="I84" s="49" t="s">
        <v>258</v>
      </c>
      <c r="J84" s="49" t="s">
        <v>67</v>
      </c>
      <c r="K84" s="49" t="s">
        <v>105</v>
      </c>
      <c r="L84" s="50">
        <v>564</v>
      </c>
      <c r="M84" s="50">
        <v>564</v>
      </c>
      <c r="N84" s="49" t="s">
        <v>107</v>
      </c>
      <c r="O84" s="50">
        <v>1733139.31</v>
      </c>
    </row>
    <row r="85" spans="1:15" ht="14.4" thickBot="1">
      <c r="A85" s="51"/>
      <c r="B85" s="49" t="s">
        <v>260</v>
      </c>
      <c r="C85" s="49" t="s">
        <v>88</v>
      </c>
      <c r="D85" s="49" t="s">
        <v>89</v>
      </c>
      <c r="E85" s="49" t="s">
        <v>67</v>
      </c>
      <c r="F85" s="49" t="s">
        <v>261</v>
      </c>
      <c r="G85" s="49" t="s">
        <v>262</v>
      </c>
      <c r="H85" s="49" t="str">
        <f t="shared" si="1"/>
        <v>S00117Expenses</v>
      </c>
      <c r="I85" s="49" t="s">
        <v>263</v>
      </c>
      <c r="J85" s="49" t="s">
        <v>67</v>
      </c>
      <c r="K85" s="49" t="s">
        <v>101</v>
      </c>
      <c r="L85" s="50">
        <v>7500</v>
      </c>
      <c r="M85" s="50">
        <v>7500</v>
      </c>
      <c r="N85" s="49" t="s">
        <v>103</v>
      </c>
      <c r="O85" s="50">
        <v>1733139.31</v>
      </c>
    </row>
    <row r="86" spans="1:15" ht="14.4" thickBot="1">
      <c r="A86" s="51"/>
      <c r="B86" s="49" t="s">
        <v>264</v>
      </c>
      <c r="C86" s="49" t="s">
        <v>88</v>
      </c>
      <c r="D86" s="49" t="s">
        <v>89</v>
      </c>
      <c r="E86" s="49" t="s">
        <v>67</v>
      </c>
      <c r="F86" s="49" t="s">
        <v>261</v>
      </c>
      <c r="G86" s="49" t="s">
        <v>262</v>
      </c>
      <c r="H86" s="49" t="str">
        <f t="shared" si="1"/>
        <v>S00117Transfers Out</v>
      </c>
      <c r="I86" s="49" t="s">
        <v>263</v>
      </c>
      <c r="J86" s="49" t="s">
        <v>67</v>
      </c>
      <c r="K86" s="49" t="s">
        <v>105</v>
      </c>
      <c r="L86" s="50">
        <v>168</v>
      </c>
      <c r="M86" s="50">
        <v>168</v>
      </c>
      <c r="N86" s="49" t="s">
        <v>107</v>
      </c>
      <c r="O86" s="50">
        <v>1733139.31</v>
      </c>
    </row>
    <row r="87" spans="1:15" ht="14.4" thickBot="1">
      <c r="A87" s="51"/>
      <c r="B87" s="49" t="s">
        <v>265</v>
      </c>
      <c r="C87" s="49" t="s">
        <v>88</v>
      </c>
      <c r="D87" s="49" t="s">
        <v>89</v>
      </c>
      <c r="E87" s="49" t="s">
        <v>67</v>
      </c>
      <c r="F87" s="49" t="s">
        <v>266</v>
      </c>
      <c r="G87" s="49" t="s">
        <v>267</v>
      </c>
      <c r="H87" s="49" t="str">
        <f t="shared" si="1"/>
        <v>S00118Other Personal Services</v>
      </c>
      <c r="I87" s="49" t="s">
        <v>268</v>
      </c>
      <c r="J87" s="49" t="s">
        <v>67</v>
      </c>
      <c r="K87" s="49" t="s">
        <v>97</v>
      </c>
      <c r="L87" s="50">
        <v>19575</v>
      </c>
      <c r="M87" s="50">
        <v>19575</v>
      </c>
      <c r="N87" s="49" t="s">
        <v>99</v>
      </c>
      <c r="O87" s="50">
        <v>1733139.31</v>
      </c>
    </row>
    <row r="88" spans="1:15" ht="14.4" thickBot="1">
      <c r="A88" s="51"/>
      <c r="B88" s="49" t="s">
        <v>269</v>
      </c>
      <c r="C88" s="49" t="s">
        <v>88</v>
      </c>
      <c r="D88" s="49" t="s">
        <v>89</v>
      </c>
      <c r="E88" s="49" t="s">
        <v>67</v>
      </c>
      <c r="F88" s="49" t="s">
        <v>266</v>
      </c>
      <c r="G88" s="49" t="s">
        <v>267</v>
      </c>
      <c r="H88" s="49" t="str">
        <f t="shared" si="1"/>
        <v>S00118Expenses</v>
      </c>
      <c r="I88" s="49" t="s">
        <v>268</v>
      </c>
      <c r="J88" s="49" t="s">
        <v>67</v>
      </c>
      <c r="K88" s="49" t="s">
        <v>101</v>
      </c>
      <c r="L88" s="50">
        <v>10500</v>
      </c>
      <c r="M88" s="50">
        <v>10500</v>
      </c>
      <c r="N88" s="49" t="s">
        <v>103</v>
      </c>
      <c r="O88" s="50">
        <v>1733139.31</v>
      </c>
    </row>
    <row r="89" spans="1:15" ht="14.4" thickBot="1">
      <c r="A89" s="51"/>
      <c r="B89" s="49" t="s">
        <v>270</v>
      </c>
      <c r="C89" s="49" t="s">
        <v>88</v>
      </c>
      <c r="D89" s="49" t="s">
        <v>89</v>
      </c>
      <c r="E89" s="49" t="s">
        <v>67</v>
      </c>
      <c r="F89" s="49" t="s">
        <v>266</v>
      </c>
      <c r="G89" s="49" t="s">
        <v>267</v>
      </c>
      <c r="H89" s="49" t="str">
        <f t="shared" si="1"/>
        <v>S00118Transfers Out</v>
      </c>
      <c r="I89" s="49" t="s">
        <v>268</v>
      </c>
      <c r="J89" s="49" t="s">
        <v>67</v>
      </c>
      <c r="K89" s="49" t="s">
        <v>105</v>
      </c>
      <c r="L89" s="50">
        <v>674</v>
      </c>
      <c r="M89" s="50">
        <v>674</v>
      </c>
      <c r="N89" s="49" t="s">
        <v>107</v>
      </c>
      <c r="O89" s="50">
        <v>1733139.31</v>
      </c>
    </row>
    <row r="90" spans="1:15" ht="14.4" thickBot="1">
      <c r="A90" s="51"/>
      <c r="B90" s="49" t="s">
        <v>94</v>
      </c>
      <c r="C90" s="49" t="s">
        <v>88</v>
      </c>
      <c r="D90" s="49" t="s">
        <v>89</v>
      </c>
      <c r="E90" s="49" t="s">
        <v>67</v>
      </c>
      <c r="F90" s="49" t="s">
        <v>271</v>
      </c>
      <c r="G90" s="49" t="s">
        <v>272</v>
      </c>
      <c r="H90" s="49" t="str">
        <f t="shared" si="1"/>
        <v>S00123Expenses</v>
      </c>
      <c r="I90" s="49" t="s">
        <v>273</v>
      </c>
      <c r="J90" s="49" t="s">
        <v>67</v>
      </c>
      <c r="K90" s="49" t="s">
        <v>101</v>
      </c>
      <c r="L90" s="50">
        <v>0</v>
      </c>
      <c r="M90" s="50">
        <v>31200</v>
      </c>
      <c r="N90" s="49" t="s">
        <v>103</v>
      </c>
      <c r="O90" s="50">
        <v>1733139.31</v>
      </c>
    </row>
    <row r="91" spans="1:15" ht="14.4" thickBot="1">
      <c r="A91" s="51"/>
      <c r="B91" s="49" t="s">
        <v>98</v>
      </c>
      <c r="C91" s="49" t="s">
        <v>88</v>
      </c>
      <c r="D91" s="49" t="s">
        <v>89</v>
      </c>
      <c r="E91" s="49" t="s">
        <v>67</v>
      </c>
      <c r="F91" s="49" t="s">
        <v>271</v>
      </c>
      <c r="G91" s="49" t="s">
        <v>272</v>
      </c>
      <c r="H91" s="49" t="str">
        <f t="shared" si="1"/>
        <v>S00123Transfers Out</v>
      </c>
      <c r="I91" s="49" t="s">
        <v>273</v>
      </c>
      <c r="J91" s="49" t="s">
        <v>67</v>
      </c>
      <c r="K91" s="49" t="s">
        <v>105</v>
      </c>
      <c r="L91" s="50">
        <v>0</v>
      </c>
      <c r="M91" s="50">
        <v>699</v>
      </c>
      <c r="N91" s="49" t="s">
        <v>107</v>
      </c>
      <c r="O91" s="50">
        <v>1733139.31</v>
      </c>
    </row>
    <row r="92" spans="1:15" ht="14.4" thickBot="1">
      <c r="A92" s="51"/>
      <c r="B92" s="49" t="s">
        <v>274</v>
      </c>
      <c r="C92" s="49" t="s">
        <v>88</v>
      </c>
      <c r="D92" s="49" t="s">
        <v>89</v>
      </c>
      <c r="E92" s="49" t="s">
        <v>67</v>
      </c>
      <c r="F92" s="49" t="s">
        <v>275</v>
      </c>
      <c r="G92" s="49" t="s">
        <v>276</v>
      </c>
      <c r="H92" s="49" t="str">
        <f t="shared" si="1"/>
        <v>S00131Other Personal Services</v>
      </c>
      <c r="I92" s="49" t="s">
        <v>277</v>
      </c>
      <c r="J92" s="49" t="s">
        <v>67</v>
      </c>
      <c r="K92" s="49" t="s">
        <v>97</v>
      </c>
      <c r="L92" s="50">
        <v>4945</v>
      </c>
      <c r="M92" s="50">
        <v>4945</v>
      </c>
      <c r="N92" s="49" t="s">
        <v>99</v>
      </c>
      <c r="O92" s="50">
        <v>1733139.31</v>
      </c>
    </row>
    <row r="93" spans="1:15" ht="14.4" thickBot="1">
      <c r="A93" s="51"/>
      <c r="B93" s="49" t="s">
        <v>278</v>
      </c>
      <c r="C93" s="49" t="s">
        <v>88</v>
      </c>
      <c r="D93" s="49" t="s">
        <v>89</v>
      </c>
      <c r="E93" s="49" t="s">
        <v>67</v>
      </c>
      <c r="F93" s="49" t="s">
        <v>275</v>
      </c>
      <c r="G93" s="49" t="s">
        <v>276</v>
      </c>
      <c r="H93" s="49" t="str">
        <f t="shared" si="1"/>
        <v>S00131Expenses</v>
      </c>
      <c r="I93" s="49" t="s">
        <v>277</v>
      </c>
      <c r="J93" s="49" t="s">
        <v>67</v>
      </c>
      <c r="K93" s="49" t="s">
        <v>101</v>
      </c>
      <c r="L93" s="50">
        <v>3670</v>
      </c>
      <c r="M93" s="50">
        <v>3670</v>
      </c>
      <c r="N93" s="49" t="s">
        <v>103</v>
      </c>
      <c r="O93" s="50">
        <v>1733139.31</v>
      </c>
    </row>
    <row r="94" spans="1:15" ht="14.4" thickBot="1">
      <c r="A94" s="51"/>
      <c r="B94" s="49" t="s">
        <v>279</v>
      </c>
      <c r="C94" s="49" t="s">
        <v>88</v>
      </c>
      <c r="D94" s="49" t="s">
        <v>89</v>
      </c>
      <c r="E94" s="49" t="s">
        <v>67</v>
      </c>
      <c r="F94" s="49" t="s">
        <v>275</v>
      </c>
      <c r="G94" s="49" t="s">
        <v>276</v>
      </c>
      <c r="H94" s="49" t="str">
        <f t="shared" si="1"/>
        <v>S00131Transfers Out</v>
      </c>
      <c r="I94" s="49" t="s">
        <v>277</v>
      </c>
      <c r="J94" s="49" t="s">
        <v>67</v>
      </c>
      <c r="K94" s="49" t="s">
        <v>105</v>
      </c>
      <c r="L94" s="50">
        <v>193</v>
      </c>
      <c r="M94" s="50">
        <v>193</v>
      </c>
      <c r="N94" s="49" t="s">
        <v>107</v>
      </c>
      <c r="O94" s="50">
        <v>1733139.31</v>
      </c>
    </row>
    <row r="95" spans="1:15" ht="14.4" thickBot="1">
      <c r="A95" s="51"/>
      <c r="B95" s="49" t="s">
        <v>280</v>
      </c>
      <c r="C95" s="49" t="s">
        <v>88</v>
      </c>
      <c r="D95" s="49" t="s">
        <v>89</v>
      </c>
      <c r="E95" s="49" t="s">
        <v>67</v>
      </c>
      <c r="F95" s="49" t="s">
        <v>281</v>
      </c>
      <c r="G95" s="49" t="s">
        <v>282</v>
      </c>
      <c r="H95" s="49" t="str">
        <f t="shared" si="1"/>
        <v>S00132Expenses</v>
      </c>
      <c r="I95" s="49" t="s">
        <v>283</v>
      </c>
      <c r="J95" s="49" t="s">
        <v>67</v>
      </c>
      <c r="K95" s="49" t="s">
        <v>101</v>
      </c>
      <c r="L95" s="50">
        <v>70000</v>
      </c>
      <c r="M95" s="50">
        <v>70000</v>
      </c>
      <c r="N95" s="49" t="s">
        <v>103</v>
      </c>
      <c r="O95" s="50">
        <v>1733139.31</v>
      </c>
    </row>
    <row r="96" spans="1:15" ht="14.4" thickBot="1">
      <c r="A96" s="51"/>
      <c r="B96" s="49" t="s">
        <v>284</v>
      </c>
      <c r="C96" s="49" t="s">
        <v>88</v>
      </c>
      <c r="D96" s="49" t="s">
        <v>89</v>
      </c>
      <c r="E96" s="49" t="s">
        <v>67</v>
      </c>
      <c r="F96" s="49" t="s">
        <v>281</v>
      </c>
      <c r="G96" s="49" t="s">
        <v>282</v>
      </c>
      <c r="H96" s="49" t="str">
        <f t="shared" si="1"/>
        <v>S00132Transfers Out</v>
      </c>
      <c r="I96" s="49" t="s">
        <v>283</v>
      </c>
      <c r="J96" s="49" t="s">
        <v>67</v>
      </c>
      <c r="K96" s="49" t="s">
        <v>105</v>
      </c>
      <c r="L96" s="50">
        <v>1568</v>
      </c>
      <c r="M96" s="50">
        <v>1568</v>
      </c>
      <c r="N96" s="49" t="s">
        <v>107</v>
      </c>
      <c r="O96" s="50">
        <v>1733139.31</v>
      </c>
    </row>
    <row r="97" spans="1:15" ht="14.4" thickBot="1">
      <c r="A97" s="51"/>
      <c r="B97" s="49" t="s">
        <v>285</v>
      </c>
      <c r="C97" s="49" t="s">
        <v>88</v>
      </c>
      <c r="D97" s="49" t="s">
        <v>89</v>
      </c>
      <c r="E97" s="49" t="s">
        <v>67</v>
      </c>
      <c r="F97" s="49" t="s">
        <v>286</v>
      </c>
      <c r="G97" s="49" t="s">
        <v>287</v>
      </c>
      <c r="H97" s="49" t="str">
        <f t="shared" si="1"/>
        <v>S00139Expenses</v>
      </c>
      <c r="I97" s="49" t="s">
        <v>288</v>
      </c>
      <c r="J97" s="49" t="s">
        <v>67</v>
      </c>
      <c r="K97" s="49" t="s">
        <v>101</v>
      </c>
      <c r="L97" s="50">
        <v>27500</v>
      </c>
      <c r="M97" s="50">
        <v>27500</v>
      </c>
      <c r="N97" s="49" t="s">
        <v>103</v>
      </c>
      <c r="O97" s="50">
        <v>1733139.31</v>
      </c>
    </row>
    <row r="98" spans="1:15" ht="14.4" thickBot="1">
      <c r="A98" s="51"/>
      <c r="B98" s="49" t="s">
        <v>289</v>
      </c>
      <c r="C98" s="49" t="s">
        <v>88</v>
      </c>
      <c r="D98" s="49" t="s">
        <v>89</v>
      </c>
      <c r="E98" s="49" t="s">
        <v>67</v>
      </c>
      <c r="F98" s="49" t="s">
        <v>286</v>
      </c>
      <c r="G98" s="49" t="s">
        <v>287</v>
      </c>
      <c r="H98" s="49" t="str">
        <f t="shared" si="1"/>
        <v>S00139Transfers Out</v>
      </c>
      <c r="I98" s="49" t="s">
        <v>288</v>
      </c>
      <c r="J98" s="49" t="s">
        <v>67</v>
      </c>
      <c r="K98" s="49" t="s">
        <v>105</v>
      </c>
      <c r="L98" s="50">
        <v>616</v>
      </c>
      <c r="M98" s="50">
        <v>616</v>
      </c>
      <c r="N98" s="49" t="s">
        <v>107</v>
      </c>
      <c r="O98" s="50">
        <v>1733139.31</v>
      </c>
    </row>
    <row r="99" spans="1:15" ht="14.4" thickBot="1">
      <c r="A99" s="51"/>
      <c r="B99" s="49" t="s">
        <v>290</v>
      </c>
      <c r="C99" s="49" t="s">
        <v>88</v>
      </c>
      <c r="D99" s="49" t="s">
        <v>89</v>
      </c>
      <c r="E99" s="49" t="s">
        <v>67</v>
      </c>
      <c r="F99" s="49" t="s">
        <v>291</v>
      </c>
      <c r="G99" s="49" t="s">
        <v>292</v>
      </c>
      <c r="H99" s="49" t="str">
        <f t="shared" si="1"/>
        <v>S00145Expenses</v>
      </c>
      <c r="I99" s="49" t="s">
        <v>293</v>
      </c>
      <c r="J99" s="49" t="s">
        <v>67</v>
      </c>
      <c r="K99" s="49" t="s">
        <v>101</v>
      </c>
      <c r="L99" s="50">
        <v>14500</v>
      </c>
      <c r="M99" s="50">
        <v>14500</v>
      </c>
      <c r="N99" s="49" t="s">
        <v>103</v>
      </c>
      <c r="O99" s="50">
        <v>1733139.31</v>
      </c>
    </row>
    <row r="100" spans="1:15" ht="14.4" thickBot="1">
      <c r="A100" s="51"/>
      <c r="B100" s="49" t="s">
        <v>294</v>
      </c>
      <c r="C100" s="49" t="s">
        <v>88</v>
      </c>
      <c r="D100" s="49" t="s">
        <v>89</v>
      </c>
      <c r="E100" s="49" t="s">
        <v>67</v>
      </c>
      <c r="F100" s="49" t="s">
        <v>291</v>
      </c>
      <c r="G100" s="49" t="s">
        <v>292</v>
      </c>
      <c r="H100" s="49" t="str">
        <f t="shared" si="1"/>
        <v>S00145Transfers Out</v>
      </c>
      <c r="I100" s="49" t="s">
        <v>293</v>
      </c>
      <c r="J100" s="49" t="s">
        <v>67</v>
      </c>
      <c r="K100" s="49" t="s">
        <v>105</v>
      </c>
      <c r="L100" s="50">
        <v>325</v>
      </c>
      <c r="M100" s="50">
        <v>325</v>
      </c>
      <c r="N100" s="49" t="s">
        <v>107</v>
      </c>
      <c r="O100" s="50">
        <v>1733139.31</v>
      </c>
    </row>
    <row r="101" spans="1:15" ht="14.4" thickBot="1">
      <c r="A101" s="51"/>
      <c r="B101" s="49" t="s">
        <v>295</v>
      </c>
      <c r="C101" s="49" t="s">
        <v>88</v>
      </c>
      <c r="D101" s="49" t="s">
        <v>89</v>
      </c>
      <c r="E101" s="49" t="s">
        <v>67</v>
      </c>
      <c r="F101" s="49" t="s">
        <v>296</v>
      </c>
      <c r="G101" s="49" t="s">
        <v>297</v>
      </c>
      <c r="H101" s="49" t="str">
        <f t="shared" si="1"/>
        <v>S00157Expenses</v>
      </c>
      <c r="I101" s="49" t="s">
        <v>298</v>
      </c>
      <c r="J101" s="49" t="s">
        <v>67</v>
      </c>
      <c r="K101" s="49" t="s">
        <v>101</v>
      </c>
      <c r="L101" s="50">
        <v>20000</v>
      </c>
      <c r="M101" s="50">
        <v>20000</v>
      </c>
      <c r="N101" s="49" t="s">
        <v>103</v>
      </c>
      <c r="O101" s="50">
        <v>1733139.31</v>
      </c>
    </row>
    <row r="102" spans="1:15" ht="14.4" thickBot="1">
      <c r="A102" s="51"/>
      <c r="B102" s="49" t="s">
        <v>299</v>
      </c>
      <c r="C102" s="49" t="s">
        <v>88</v>
      </c>
      <c r="D102" s="49" t="s">
        <v>89</v>
      </c>
      <c r="E102" s="49" t="s">
        <v>67</v>
      </c>
      <c r="F102" s="49" t="s">
        <v>296</v>
      </c>
      <c r="G102" s="49" t="s">
        <v>297</v>
      </c>
      <c r="H102" s="49" t="str">
        <f t="shared" si="1"/>
        <v>S00157Transfers Out</v>
      </c>
      <c r="I102" s="49" t="s">
        <v>298</v>
      </c>
      <c r="J102" s="49" t="s">
        <v>67</v>
      </c>
      <c r="K102" s="49" t="s">
        <v>105</v>
      </c>
      <c r="L102" s="50">
        <v>448</v>
      </c>
      <c r="M102" s="50">
        <v>448</v>
      </c>
      <c r="N102" s="49" t="s">
        <v>107</v>
      </c>
      <c r="O102" s="50">
        <v>1733139.31</v>
      </c>
    </row>
    <row r="103" spans="1:15" ht="14.4" thickBot="1">
      <c r="A103" s="51"/>
      <c r="B103" s="49" t="s">
        <v>300</v>
      </c>
      <c r="C103" s="49" t="s">
        <v>88</v>
      </c>
      <c r="D103" s="49" t="s">
        <v>89</v>
      </c>
      <c r="E103" s="49" t="s">
        <v>67</v>
      </c>
      <c r="F103" s="49" t="s">
        <v>301</v>
      </c>
      <c r="G103" s="49" t="s">
        <v>302</v>
      </c>
      <c r="H103" s="49" t="str">
        <f t="shared" si="1"/>
        <v>S00159OPS - Graduate Assistant</v>
      </c>
      <c r="I103" s="49" t="s">
        <v>303</v>
      </c>
      <c r="J103" s="49" t="s">
        <v>67</v>
      </c>
      <c r="K103" s="49" t="s">
        <v>146</v>
      </c>
      <c r="L103" s="50">
        <v>2640</v>
      </c>
      <c r="M103" s="50">
        <v>2640</v>
      </c>
      <c r="N103" s="49" t="s">
        <v>147</v>
      </c>
      <c r="O103" s="50">
        <v>1733139.31</v>
      </c>
    </row>
    <row r="104" spans="1:15" ht="14.4" thickBot="1">
      <c r="A104" s="51"/>
      <c r="B104" s="49" t="s">
        <v>304</v>
      </c>
      <c r="C104" s="49" t="s">
        <v>88</v>
      </c>
      <c r="D104" s="49" t="s">
        <v>89</v>
      </c>
      <c r="E104" s="49" t="s">
        <v>67</v>
      </c>
      <c r="F104" s="49" t="s">
        <v>301</v>
      </c>
      <c r="G104" s="49" t="s">
        <v>302</v>
      </c>
      <c r="H104" s="49" t="str">
        <f t="shared" si="1"/>
        <v>S00159Expenses</v>
      </c>
      <c r="I104" s="49" t="s">
        <v>303</v>
      </c>
      <c r="J104" s="49" t="s">
        <v>67</v>
      </c>
      <c r="K104" s="49" t="s">
        <v>101</v>
      </c>
      <c r="L104" s="50">
        <v>11000</v>
      </c>
      <c r="M104" s="50">
        <v>11000</v>
      </c>
      <c r="N104" s="49" t="s">
        <v>103</v>
      </c>
      <c r="O104" s="50">
        <v>1733139.31</v>
      </c>
    </row>
    <row r="105" spans="1:15" ht="14.4" thickBot="1">
      <c r="A105" s="51"/>
      <c r="B105" s="49" t="s">
        <v>305</v>
      </c>
      <c r="C105" s="49" t="s">
        <v>88</v>
      </c>
      <c r="D105" s="49" t="s">
        <v>89</v>
      </c>
      <c r="E105" s="49" t="s">
        <v>67</v>
      </c>
      <c r="F105" s="49" t="s">
        <v>301</v>
      </c>
      <c r="G105" s="49" t="s">
        <v>302</v>
      </c>
      <c r="H105" s="49" t="str">
        <f t="shared" si="1"/>
        <v>S00159Transfers Out</v>
      </c>
      <c r="I105" s="49" t="s">
        <v>303</v>
      </c>
      <c r="J105" s="49" t="s">
        <v>67</v>
      </c>
      <c r="K105" s="49" t="s">
        <v>105</v>
      </c>
      <c r="L105" s="50">
        <v>306</v>
      </c>
      <c r="M105" s="50">
        <v>306</v>
      </c>
      <c r="N105" s="49" t="s">
        <v>107</v>
      </c>
      <c r="O105" s="50">
        <v>1733139.31</v>
      </c>
    </row>
    <row r="106" spans="1:15" ht="14.4" thickBot="1">
      <c r="A106" s="51"/>
      <c r="B106" s="49" t="s">
        <v>306</v>
      </c>
      <c r="C106" s="49" t="s">
        <v>88</v>
      </c>
      <c r="D106" s="49" t="s">
        <v>89</v>
      </c>
      <c r="E106" s="49" t="s">
        <v>67</v>
      </c>
      <c r="F106" s="49" t="s">
        <v>307</v>
      </c>
      <c r="G106" s="49" t="s">
        <v>308</v>
      </c>
      <c r="H106" s="49" t="str">
        <f t="shared" si="1"/>
        <v>S00160Other Personal Services</v>
      </c>
      <c r="I106" s="49" t="s">
        <v>309</v>
      </c>
      <c r="J106" s="49" t="s">
        <v>67</v>
      </c>
      <c r="K106" s="49" t="s">
        <v>97</v>
      </c>
      <c r="L106" s="50">
        <v>31389</v>
      </c>
      <c r="M106" s="50">
        <v>31389</v>
      </c>
      <c r="N106" s="49" t="s">
        <v>99</v>
      </c>
      <c r="O106" s="50">
        <v>1733139.31</v>
      </c>
    </row>
    <row r="107" spans="1:15" ht="14.4" thickBot="1">
      <c r="A107" s="51"/>
      <c r="B107" s="49" t="s">
        <v>310</v>
      </c>
      <c r="C107" s="49" t="s">
        <v>88</v>
      </c>
      <c r="D107" s="49" t="s">
        <v>89</v>
      </c>
      <c r="E107" s="49" t="s">
        <v>67</v>
      </c>
      <c r="F107" s="49" t="s">
        <v>307</v>
      </c>
      <c r="G107" s="49" t="s">
        <v>308</v>
      </c>
      <c r="H107" s="49" t="str">
        <f t="shared" si="1"/>
        <v>S00160Expenses</v>
      </c>
      <c r="I107" s="49" t="s">
        <v>309</v>
      </c>
      <c r="J107" s="49" t="s">
        <v>67</v>
      </c>
      <c r="K107" s="49" t="s">
        <v>101</v>
      </c>
      <c r="L107" s="50">
        <v>41600</v>
      </c>
      <c r="M107" s="50">
        <v>41600</v>
      </c>
      <c r="N107" s="49" t="s">
        <v>103</v>
      </c>
      <c r="O107" s="50">
        <v>1733139.31</v>
      </c>
    </row>
    <row r="108" spans="1:15" ht="14.4" thickBot="1">
      <c r="A108" s="51"/>
      <c r="B108" s="49" t="s">
        <v>311</v>
      </c>
      <c r="C108" s="49" t="s">
        <v>88</v>
      </c>
      <c r="D108" s="49" t="s">
        <v>89</v>
      </c>
      <c r="E108" s="49" t="s">
        <v>67</v>
      </c>
      <c r="F108" s="49" t="s">
        <v>307</v>
      </c>
      <c r="G108" s="49" t="s">
        <v>308</v>
      </c>
      <c r="H108" s="49" t="str">
        <f t="shared" si="1"/>
        <v>S00160Transfers Out</v>
      </c>
      <c r="I108" s="49" t="s">
        <v>309</v>
      </c>
      <c r="J108" s="49" t="s">
        <v>67</v>
      </c>
      <c r="K108" s="49" t="s">
        <v>105</v>
      </c>
      <c r="L108" s="50">
        <v>1635</v>
      </c>
      <c r="M108" s="50">
        <v>1635</v>
      </c>
      <c r="N108" s="49" t="s">
        <v>107</v>
      </c>
      <c r="O108" s="50">
        <v>1733139.31</v>
      </c>
    </row>
    <row r="109" spans="1:15" ht="14.4" thickBot="1">
      <c r="A109" s="51"/>
      <c r="B109" s="49" t="s">
        <v>312</v>
      </c>
      <c r="C109" s="49" t="s">
        <v>88</v>
      </c>
      <c r="D109" s="49" t="s">
        <v>89</v>
      </c>
      <c r="E109" s="49" t="s">
        <v>67</v>
      </c>
      <c r="F109" s="49" t="s">
        <v>313</v>
      </c>
      <c r="G109" s="49" t="s">
        <v>314</v>
      </c>
      <c r="H109" s="49" t="str">
        <f t="shared" si="1"/>
        <v>S00161Other Personal Services</v>
      </c>
      <c r="I109" s="49" t="s">
        <v>315</v>
      </c>
      <c r="J109" s="49" t="s">
        <v>67</v>
      </c>
      <c r="K109" s="49" t="s">
        <v>97</v>
      </c>
      <c r="L109" s="50">
        <v>3600</v>
      </c>
      <c r="M109" s="50">
        <v>3600</v>
      </c>
      <c r="N109" s="49" t="s">
        <v>99</v>
      </c>
      <c r="O109" s="50">
        <v>1733139.31</v>
      </c>
    </row>
    <row r="110" spans="1:15" ht="14.4" thickBot="1">
      <c r="A110" s="51"/>
      <c r="B110" s="49" t="s">
        <v>316</v>
      </c>
      <c r="C110" s="49" t="s">
        <v>88</v>
      </c>
      <c r="D110" s="49" t="s">
        <v>89</v>
      </c>
      <c r="E110" s="49" t="s">
        <v>67</v>
      </c>
      <c r="F110" s="49" t="s">
        <v>313</v>
      </c>
      <c r="G110" s="49" t="s">
        <v>314</v>
      </c>
      <c r="H110" s="49" t="str">
        <f t="shared" si="1"/>
        <v>S00161Expenses</v>
      </c>
      <c r="I110" s="49" t="s">
        <v>315</v>
      </c>
      <c r="J110" s="49" t="s">
        <v>67</v>
      </c>
      <c r="K110" s="49" t="s">
        <v>101</v>
      </c>
      <c r="L110" s="50">
        <v>108000</v>
      </c>
      <c r="M110" s="50">
        <v>108000</v>
      </c>
      <c r="N110" s="49" t="s">
        <v>103</v>
      </c>
      <c r="O110" s="50">
        <v>1733139.31</v>
      </c>
    </row>
    <row r="111" spans="1:15" ht="14.4" thickBot="1">
      <c r="A111" s="51"/>
      <c r="B111" s="49" t="s">
        <v>317</v>
      </c>
      <c r="C111" s="49" t="s">
        <v>88</v>
      </c>
      <c r="D111" s="49" t="s">
        <v>89</v>
      </c>
      <c r="E111" s="49" t="s">
        <v>67</v>
      </c>
      <c r="F111" s="49" t="s">
        <v>313</v>
      </c>
      <c r="G111" s="49" t="s">
        <v>314</v>
      </c>
      <c r="H111" s="49" t="str">
        <f t="shared" si="1"/>
        <v>S00161All Grants - Tuition</v>
      </c>
      <c r="I111" s="49" t="s">
        <v>315</v>
      </c>
      <c r="J111" s="49" t="s">
        <v>67</v>
      </c>
      <c r="K111" s="49" t="s">
        <v>318</v>
      </c>
      <c r="L111" s="50">
        <v>0</v>
      </c>
      <c r="M111" s="50">
        <v>0</v>
      </c>
      <c r="N111" s="49" t="s">
        <v>319</v>
      </c>
      <c r="O111" s="50">
        <v>1733139.31</v>
      </c>
    </row>
    <row r="112" spans="1:15" ht="14.4" thickBot="1">
      <c r="A112" s="51"/>
      <c r="B112" s="49" t="s">
        <v>320</v>
      </c>
      <c r="C112" s="49" t="s">
        <v>88</v>
      </c>
      <c r="D112" s="49" t="s">
        <v>89</v>
      </c>
      <c r="E112" s="49" t="s">
        <v>67</v>
      </c>
      <c r="F112" s="49" t="s">
        <v>313</v>
      </c>
      <c r="G112" s="49" t="s">
        <v>314</v>
      </c>
      <c r="H112" s="49" t="str">
        <f t="shared" si="1"/>
        <v>S00161Exemption Budget</v>
      </c>
      <c r="I112" s="49" t="s">
        <v>315</v>
      </c>
      <c r="J112" s="49" t="s">
        <v>67</v>
      </c>
      <c r="K112" s="49" t="s">
        <v>233</v>
      </c>
      <c r="L112" s="50">
        <v>0</v>
      </c>
      <c r="M112" s="50">
        <v>0</v>
      </c>
      <c r="N112" s="49" t="s">
        <v>234</v>
      </c>
      <c r="O112" s="50">
        <v>1733139.31</v>
      </c>
    </row>
    <row r="113" spans="1:15" ht="14.4" thickBot="1">
      <c r="A113" s="51"/>
      <c r="B113" s="49" t="s">
        <v>321</v>
      </c>
      <c r="C113" s="49" t="s">
        <v>88</v>
      </c>
      <c r="D113" s="49" t="s">
        <v>89</v>
      </c>
      <c r="E113" s="49" t="s">
        <v>67</v>
      </c>
      <c r="F113" s="49" t="s">
        <v>313</v>
      </c>
      <c r="G113" s="49" t="s">
        <v>314</v>
      </c>
      <c r="H113" s="49" t="str">
        <f t="shared" si="1"/>
        <v>S00161Transfers Out</v>
      </c>
      <c r="I113" s="49" t="s">
        <v>315</v>
      </c>
      <c r="J113" s="49" t="s">
        <v>67</v>
      </c>
      <c r="K113" s="49" t="s">
        <v>105</v>
      </c>
      <c r="L113" s="50">
        <v>2500</v>
      </c>
      <c r="M113" s="50">
        <v>2500</v>
      </c>
      <c r="N113" s="49" t="s">
        <v>107</v>
      </c>
      <c r="O113" s="50">
        <v>1733139.31</v>
      </c>
    </row>
    <row r="114" spans="1:15" ht="14.4" thickBot="1">
      <c r="A114" s="51"/>
      <c r="B114" s="49" t="s">
        <v>322</v>
      </c>
      <c r="C114" s="49" t="s">
        <v>88</v>
      </c>
      <c r="D114" s="49" t="s">
        <v>89</v>
      </c>
      <c r="E114" s="49" t="s">
        <v>67</v>
      </c>
      <c r="F114" s="49" t="s">
        <v>323</v>
      </c>
      <c r="G114" s="49" t="s">
        <v>324</v>
      </c>
      <c r="H114" s="49" t="str">
        <f t="shared" si="1"/>
        <v>S00304Expenses</v>
      </c>
      <c r="I114" s="49" t="s">
        <v>325</v>
      </c>
      <c r="J114" s="49" t="s">
        <v>67</v>
      </c>
      <c r="K114" s="49" t="s">
        <v>101</v>
      </c>
      <c r="L114" s="50">
        <v>5250</v>
      </c>
      <c r="M114" s="50">
        <v>5250</v>
      </c>
      <c r="N114" s="49" t="s">
        <v>103</v>
      </c>
      <c r="O114" s="50">
        <v>1733139.31</v>
      </c>
    </row>
    <row r="115" spans="1:15" ht="14.4" thickBot="1">
      <c r="A115" s="51"/>
      <c r="B115" s="49" t="s">
        <v>326</v>
      </c>
      <c r="C115" s="49" t="s">
        <v>88</v>
      </c>
      <c r="D115" s="49" t="s">
        <v>89</v>
      </c>
      <c r="E115" s="49" t="s">
        <v>67</v>
      </c>
      <c r="F115" s="49" t="s">
        <v>323</v>
      </c>
      <c r="G115" s="49" t="s">
        <v>324</v>
      </c>
      <c r="H115" s="49" t="str">
        <f t="shared" si="1"/>
        <v>S00304Transfers Out</v>
      </c>
      <c r="I115" s="49" t="s">
        <v>325</v>
      </c>
      <c r="J115" s="49" t="s">
        <v>67</v>
      </c>
      <c r="K115" s="49" t="s">
        <v>105</v>
      </c>
      <c r="L115" s="50">
        <v>118</v>
      </c>
      <c r="M115" s="50">
        <v>118</v>
      </c>
      <c r="N115" s="49" t="s">
        <v>107</v>
      </c>
      <c r="O115" s="50">
        <v>1733139.31</v>
      </c>
    </row>
    <row r="116" spans="1:15" ht="14.4" thickBot="1">
      <c r="A116" s="51"/>
      <c r="B116" s="49" t="s">
        <v>327</v>
      </c>
      <c r="C116" s="49" t="s">
        <v>88</v>
      </c>
      <c r="D116" s="49" t="s">
        <v>89</v>
      </c>
      <c r="E116" s="49" t="s">
        <v>67</v>
      </c>
      <c r="F116" s="49" t="s">
        <v>328</v>
      </c>
      <c r="G116" s="49" t="s">
        <v>329</v>
      </c>
      <c r="H116" s="49" t="str">
        <f t="shared" si="1"/>
        <v>S00305Salaries And Benefits</v>
      </c>
      <c r="I116" s="49" t="s">
        <v>330</v>
      </c>
      <c r="J116" s="49" t="s">
        <v>67</v>
      </c>
      <c r="K116" s="49" t="s">
        <v>92</v>
      </c>
      <c r="L116" s="50">
        <v>108954</v>
      </c>
      <c r="M116" s="50">
        <v>99954</v>
      </c>
      <c r="N116" s="49" t="s">
        <v>95</v>
      </c>
      <c r="O116" s="50">
        <v>1733139.31</v>
      </c>
    </row>
    <row r="117" spans="1:15" ht="14.4" thickBot="1">
      <c r="A117" s="51"/>
      <c r="B117" s="49" t="s">
        <v>331</v>
      </c>
      <c r="C117" s="49" t="s">
        <v>88</v>
      </c>
      <c r="D117" s="49" t="s">
        <v>89</v>
      </c>
      <c r="E117" s="49" t="s">
        <v>67</v>
      </c>
      <c r="F117" s="49" t="s">
        <v>328</v>
      </c>
      <c r="G117" s="49" t="s">
        <v>329</v>
      </c>
      <c r="H117" s="49" t="str">
        <f t="shared" si="1"/>
        <v>S00305Other Personal Services</v>
      </c>
      <c r="I117" s="49" t="s">
        <v>330</v>
      </c>
      <c r="J117" s="49" t="s">
        <v>67</v>
      </c>
      <c r="K117" s="49" t="s">
        <v>97</v>
      </c>
      <c r="L117" s="50">
        <v>17978</v>
      </c>
      <c r="M117" s="50">
        <v>26978</v>
      </c>
      <c r="N117" s="49" t="s">
        <v>99</v>
      </c>
      <c r="O117" s="50">
        <v>1733139.31</v>
      </c>
    </row>
    <row r="118" spans="1:15" ht="14.4" thickBot="1">
      <c r="A118" s="51"/>
      <c r="B118" s="49" t="s">
        <v>332</v>
      </c>
      <c r="C118" s="49" t="s">
        <v>88</v>
      </c>
      <c r="D118" s="49" t="s">
        <v>89</v>
      </c>
      <c r="E118" s="49" t="s">
        <v>67</v>
      </c>
      <c r="F118" s="49" t="s">
        <v>328</v>
      </c>
      <c r="G118" s="49" t="s">
        <v>329</v>
      </c>
      <c r="H118" s="49" t="str">
        <f t="shared" si="1"/>
        <v>S00305OPS - Graduate Assistant</v>
      </c>
      <c r="I118" s="49" t="s">
        <v>330</v>
      </c>
      <c r="J118" s="49" t="s">
        <v>67</v>
      </c>
      <c r="K118" s="49" t="s">
        <v>146</v>
      </c>
      <c r="L118" s="50">
        <v>0</v>
      </c>
      <c r="M118" s="50">
        <v>0</v>
      </c>
      <c r="N118" s="49" t="s">
        <v>147</v>
      </c>
      <c r="O118" s="50">
        <v>1733139.31</v>
      </c>
    </row>
    <row r="119" spans="1:15" ht="14.4" thickBot="1">
      <c r="A119" s="51"/>
      <c r="B119" s="49" t="s">
        <v>333</v>
      </c>
      <c r="C119" s="49" t="s">
        <v>88</v>
      </c>
      <c r="D119" s="49" t="s">
        <v>89</v>
      </c>
      <c r="E119" s="49" t="s">
        <v>67</v>
      </c>
      <c r="F119" s="49" t="s">
        <v>328</v>
      </c>
      <c r="G119" s="49" t="s">
        <v>329</v>
      </c>
      <c r="H119" s="49" t="str">
        <f t="shared" si="1"/>
        <v>S00305Expenses</v>
      </c>
      <c r="I119" s="49" t="s">
        <v>330</v>
      </c>
      <c r="J119" s="49" t="s">
        <v>67</v>
      </c>
      <c r="K119" s="49" t="s">
        <v>101</v>
      </c>
      <c r="L119" s="50">
        <v>46885</v>
      </c>
      <c r="M119" s="50">
        <v>46885</v>
      </c>
      <c r="N119" s="49" t="s">
        <v>103</v>
      </c>
      <c r="O119" s="50">
        <v>1733139.31</v>
      </c>
    </row>
    <row r="120" spans="1:15" ht="14.4" thickBot="1">
      <c r="A120" s="51"/>
      <c r="B120" s="49" t="s">
        <v>334</v>
      </c>
      <c r="C120" s="49" t="s">
        <v>88</v>
      </c>
      <c r="D120" s="49" t="s">
        <v>89</v>
      </c>
      <c r="E120" s="49" t="s">
        <v>67</v>
      </c>
      <c r="F120" s="49" t="s">
        <v>328</v>
      </c>
      <c r="G120" s="49" t="s">
        <v>329</v>
      </c>
      <c r="H120" s="49" t="str">
        <f t="shared" si="1"/>
        <v>S00305Transfers Out</v>
      </c>
      <c r="I120" s="49" t="s">
        <v>330</v>
      </c>
      <c r="J120" s="49" t="s">
        <v>67</v>
      </c>
      <c r="K120" s="49" t="s">
        <v>105</v>
      </c>
      <c r="L120" s="50">
        <v>3894</v>
      </c>
      <c r="M120" s="50">
        <v>3894</v>
      </c>
      <c r="N120" s="49" t="s">
        <v>107</v>
      </c>
      <c r="O120" s="50">
        <v>1733139.31</v>
      </c>
    </row>
    <row r="121" spans="1:15" ht="14.4" thickBot="1">
      <c r="A121" s="51"/>
      <c r="B121" s="49" t="s">
        <v>335</v>
      </c>
      <c r="C121" s="49" t="s">
        <v>88</v>
      </c>
      <c r="D121" s="49" t="s">
        <v>89</v>
      </c>
      <c r="E121" s="49" t="s">
        <v>67</v>
      </c>
      <c r="F121" s="49" t="s">
        <v>336</v>
      </c>
      <c r="G121" s="49" t="s">
        <v>337</v>
      </c>
      <c r="H121" s="49" t="str">
        <f t="shared" si="1"/>
        <v>S00306Salaries And Benefits</v>
      </c>
      <c r="I121" s="49" t="s">
        <v>338</v>
      </c>
      <c r="J121" s="49" t="s">
        <v>67</v>
      </c>
      <c r="K121" s="49" t="s">
        <v>92</v>
      </c>
      <c r="L121" s="50">
        <v>19350</v>
      </c>
      <c r="M121" s="50">
        <v>20001.89</v>
      </c>
      <c r="N121" s="49" t="s">
        <v>95</v>
      </c>
      <c r="O121" s="50">
        <v>1733139.31</v>
      </c>
    </row>
    <row r="122" spans="1:15" ht="14.4" thickBot="1">
      <c r="A122" s="51"/>
      <c r="B122" s="49" t="s">
        <v>339</v>
      </c>
      <c r="C122" s="49" t="s">
        <v>88</v>
      </c>
      <c r="D122" s="49" t="s">
        <v>89</v>
      </c>
      <c r="E122" s="49" t="s">
        <v>67</v>
      </c>
      <c r="F122" s="49" t="s">
        <v>336</v>
      </c>
      <c r="G122" s="49" t="s">
        <v>337</v>
      </c>
      <c r="H122" s="49" t="str">
        <f t="shared" si="1"/>
        <v>S00306Other Personal Services</v>
      </c>
      <c r="I122" s="49" t="s">
        <v>338</v>
      </c>
      <c r="J122" s="49" t="s">
        <v>67</v>
      </c>
      <c r="K122" s="49" t="s">
        <v>97</v>
      </c>
      <c r="L122" s="50">
        <v>4113</v>
      </c>
      <c r="M122" s="50">
        <v>4113</v>
      </c>
      <c r="N122" s="49" t="s">
        <v>99</v>
      </c>
      <c r="O122" s="50">
        <v>1733139.31</v>
      </c>
    </row>
    <row r="123" spans="1:15" ht="14.4" thickBot="1">
      <c r="A123" s="51"/>
      <c r="B123" s="49" t="s">
        <v>340</v>
      </c>
      <c r="C123" s="49" t="s">
        <v>88</v>
      </c>
      <c r="D123" s="49" t="s">
        <v>89</v>
      </c>
      <c r="E123" s="49" t="s">
        <v>67</v>
      </c>
      <c r="F123" s="49" t="s">
        <v>336</v>
      </c>
      <c r="G123" s="49" t="s">
        <v>337</v>
      </c>
      <c r="H123" s="49" t="str">
        <f t="shared" si="1"/>
        <v>S00306Expenses</v>
      </c>
      <c r="I123" s="49" t="s">
        <v>338</v>
      </c>
      <c r="J123" s="49" t="s">
        <v>67</v>
      </c>
      <c r="K123" s="49" t="s">
        <v>101</v>
      </c>
      <c r="L123" s="50">
        <v>26925</v>
      </c>
      <c r="M123" s="50">
        <v>26273.11</v>
      </c>
      <c r="N123" s="49" t="s">
        <v>103</v>
      </c>
      <c r="O123" s="50">
        <v>1733139.31</v>
      </c>
    </row>
    <row r="124" spans="1:15" ht="14.4" thickBot="1">
      <c r="A124" s="51"/>
      <c r="B124" s="49" t="s">
        <v>341</v>
      </c>
      <c r="C124" s="49" t="s">
        <v>88</v>
      </c>
      <c r="D124" s="49" t="s">
        <v>89</v>
      </c>
      <c r="E124" s="49" t="s">
        <v>67</v>
      </c>
      <c r="F124" s="49" t="s">
        <v>336</v>
      </c>
      <c r="G124" s="49" t="s">
        <v>337</v>
      </c>
      <c r="H124" s="49" t="str">
        <f t="shared" si="1"/>
        <v>S00306Transfers Out</v>
      </c>
      <c r="I124" s="49" t="s">
        <v>338</v>
      </c>
      <c r="J124" s="49" t="s">
        <v>67</v>
      </c>
      <c r="K124" s="49" t="s">
        <v>105</v>
      </c>
      <c r="L124" s="50">
        <v>1129</v>
      </c>
      <c r="M124" s="50">
        <v>1129</v>
      </c>
      <c r="N124" s="49" t="s">
        <v>107</v>
      </c>
      <c r="O124" s="50">
        <v>1733139.31</v>
      </c>
    </row>
    <row r="125" spans="1:15" ht="14.4" thickBot="1">
      <c r="A125" s="51"/>
      <c r="B125" s="49" t="s">
        <v>342</v>
      </c>
      <c r="C125" s="49" t="s">
        <v>88</v>
      </c>
      <c r="D125" s="49" t="s">
        <v>89</v>
      </c>
      <c r="E125" s="49" t="s">
        <v>67</v>
      </c>
      <c r="F125" s="49" t="s">
        <v>343</v>
      </c>
      <c r="G125" s="49" t="s">
        <v>344</v>
      </c>
      <c r="H125" s="49" t="str">
        <f t="shared" si="1"/>
        <v>S00307Revenue</v>
      </c>
      <c r="I125" s="49" t="s">
        <v>345</v>
      </c>
      <c r="J125" s="49" t="s">
        <v>67</v>
      </c>
      <c r="K125" s="49" t="s">
        <v>131</v>
      </c>
      <c r="L125" s="50">
        <v>0</v>
      </c>
      <c r="M125" s="50">
        <v>0</v>
      </c>
      <c r="N125" s="49" t="s">
        <v>134</v>
      </c>
      <c r="O125" s="50">
        <v>1733139.31</v>
      </c>
    </row>
    <row r="126" spans="1:15" ht="14.4" thickBot="1">
      <c r="A126" s="51"/>
      <c r="B126" s="49" t="s">
        <v>346</v>
      </c>
      <c r="C126" s="49" t="s">
        <v>88</v>
      </c>
      <c r="D126" s="49" t="s">
        <v>89</v>
      </c>
      <c r="E126" s="49" t="s">
        <v>67</v>
      </c>
      <c r="F126" s="49" t="s">
        <v>343</v>
      </c>
      <c r="G126" s="49" t="s">
        <v>344</v>
      </c>
      <c r="H126" s="49" t="str">
        <f t="shared" si="1"/>
        <v>S00307Salaries And Benefits</v>
      </c>
      <c r="I126" s="49" t="s">
        <v>345</v>
      </c>
      <c r="J126" s="49" t="s">
        <v>67</v>
      </c>
      <c r="K126" s="49" t="s">
        <v>92</v>
      </c>
      <c r="L126" s="50">
        <v>243887</v>
      </c>
      <c r="M126" s="50">
        <v>243887</v>
      </c>
      <c r="N126" s="49" t="s">
        <v>95</v>
      </c>
      <c r="O126" s="50">
        <v>1733139.31</v>
      </c>
    </row>
    <row r="127" spans="1:15" ht="14.4" thickBot="1">
      <c r="A127" s="51"/>
      <c r="B127" s="49" t="s">
        <v>347</v>
      </c>
      <c r="C127" s="49" t="s">
        <v>88</v>
      </c>
      <c r="D127" s="49" t="s">
        <v>89</v>
      </c>
      <c r="E127" s="49" t="s">
        <v>67</v>
      </c>
      <c r="F127" s="49" t="s">
        <v>343</v>
      </c>
      <c r="G127" s="49" t="s">
        <v>344</v>
      </c>
      <c r="H127" s="49" t="str">
        <f t="shared" si="1"/>
        <v>S00307Other Personal Services</v>
      </c>
      <c r="I127" s="49" t="s">
        <v>345</v>
      </c>
      <c r="J127" s="49" t="s">
        <v>67</v>
      </c>
      <c r="K127" s="49" t="s">
        <v>97</v>
      </c>
      <c r="L127" s="50">
        <v>34950</v>
      </c>
      <c r="M127" s="50">
        <v>34950</v>
      </c>
      <c r="N127" s="49" t="s">
        <v>99</v>
      </c>
      <c r="O127" s="50">
        <v>1733139.31</v>
      </c>
    </row>
    <row r="128" spans="1:15" ht="14.4" thickBot="1">
      <c r="A128" s="51"/>
      <c r="B128" s="49" t="s">
        <v>348</v>
      </c>
      <c r="C128" s="49" t="s">
        <v>88</v>
      </c>
      <c r="D128" s="49" t="s">
        <v>89</v>
      </c>
      <c r="E128" s="49" t="s">
        <v>67</v>
      </c>
      <c r="F128" s="49" t="s">
        <v>343</v>
      </c>
      <c r="G128" s="49" t="s">
        <v>344</v>
      </c>
      <c r="H128" s="49" t="str">
        <f t="shared" si="1"/>
        <v>S00307OPS - Graduate Assistant</v>
      </c>
      <c r="I128" s="49" t="s">
        <v>345</v>
      </c>
      <c r="J128" s="49" t="s">
        <v>67</v>
      </c>
      <c r="K128" s="49" t="s">
        <v>146</v>
      </c>
      <c r="L128" s="50">
        <v>36960</v>
      </c>
      <c r="M128" s="50">
        <v>36960</v>
      </c>
      <c r="N128" s="49" t="s">
        <v>147</v>
      </c>
      <c r="O128" s="50">
        <v>1733139.31</v>
      </c>
    </row>
    <row r="129" spans="1:15" ht="14.4" thickBot="1">
      <c r="A129" s="51"/>
      <c r="B129" s="49" t="s">
        <v>349</v>
      </c>
      <c r="C129" s="49" t="s">
        <v>88</v>
      </c>
      <c r="D129" s="49" t="s">
        <v>89</v>
      </c>
      <c r="E129" s="49" t="s">
        <v>67</v>
      </c>
      <c r="F129" s="49" t="s">
        <v>343</v>
      </c>
      <c r="G129" s="49" t="s">
        <v>344</v>
      </c>
      <c r="H129" s="49" t="str">
        <f t="shared" si="1"/>
        <v>S00307Expenses</v>
      </c>
      <c r="I129" s="49" t="s">
        <v>345</v>
      </c>
      <c r="J129" s="49" t="s">
        <v>67</v>
      </c>
      <c r="K129" s="49" t="s">
        <v>101</v>
      </c>
      <c r="L129" s="50">
        <v>49500</v>
      </c>
      <c r="M129" s="50">
        <v>49500</v>
      </c>
      <c r="N129" s="49" t="s">
        <v>103</v>
      </c>
      <c r="O129" s="50">
        <v>1733139.31</v>
      </c>
    </row>
    <row r="130" spans="1:15" ht="14.4" thickBot="1">
      <c r="A130" s="51"/>
      <c r="B130" s="49" t="s">
        <v>350</v>
      </c>
      <c r="C130" s="49" t="s">
        <v>88</v>
      </c>
      <c r="D130" s="49" t="s">
        <v>89</v>
      </c>
      <c r="E130" s="49" t="s">
        <v>67</v>
      </c>
      <c r="F130" s="49" t="s">
        <v>343</v>
      </c>
      <c r="G130" s="49" t="s">
        <v>344</v>
      </c>
      <c r="H130" s="49" t="str">
        <f t="shared" si="1"/>
        <v>S00307Transfers Out</v>
      </c>
      <c r="I130" s="49" t="s">
        <v>345</v>
      </c>
      <c r="J130" s="49" t="s">
        <v>67</v>
      </c>
      <c r="K130" s="49" t="s">
        <v>105</v>
      </c>
      <c r="L130" s="50">
        <v>8183</v>
      </c>
      <c r="M130" s="50">
        <v>8183</v>
      </c>
      <c r="N130" s="49" t="s">
        <v>107</v>
      </c>
      <c r="O130" s="50">
        <v>1733139.31</v>
      </c>
    </row>
    <row r="131" spans="1:15" ht="14.4" thickBot="1">
      <c r="A131" s="51"/>
      <c r="B131" s="49" t="s">
        <v>351</v>
      </c>
      <c r="C131" s="49" t="s">
        <v>88</v>
      </c>
      <c r="D131" s="49" t="s">
        <v>89</v>
      </c>
      <c r="E131" s="49" t="s">
        <v>67</v>
      </c>
      <c r="F131" s="49" t="s">
        <v>352</v>
      </c>
      <c r="G131" s="49" t="s">
        <v>353</v>
      </c>
      <c r="H131" s="49" t="str">
        <f t="shared" si="1"/>
        <v>S00308Other Personal Services</v>
      </c>
      <c r="I131" s="49" t="s">
        <v>354</v>
      </c>
      <c r="J131" s="49" t="s">
        <v>67</v>
      </c>
      <c r="K131" s="49" t="s">
        <v>97</v>
      </c>
      <c r="L131" s="50">
        <v>20059</v>
      </c>
      <c r="M131" s="50">
        <v>20059</v>
      </c>
      <c r="N131" s="49" t="s">
        <v>99</v>
      </c>
      <c r="O131" s="50">
        <v>1733139.31</v>
      </c>
    </row>
    <row r="132" spans="1:15" ht="14.4" thickBot="1">
      <c r="A132" s="51"/>
      <c r="B132" s="49" t="s">
        <v>355</v>
      </c>
      <c r="C132" s="49" t="s">
        <v>88</v>
      </c>
      <c r="D132" s="49" t="s">
        <v>89</v>
      </c>
      <c r="E132" s="49" t="s">
        <v>67</v>
      </c>
      <c r="F132" s="49" t="s">
        <v>352</v>
      </c>
      <c r="G132" s="49" t="s">
        <v>353</v>
      </c>
      <c r="H132" s="49" t="str">
        <f t="shared" si="1"/>
        <v>S00308Expenses</v>
      </c>
      <c r="I132" s="49" t="s">
        <v>354</v>
      </c>
      <c r="J132" s="49" t="s">
        <v>67</v>
      </c>
      <c r="K132" s="49" t="s">
        <v>101</v>
      </c>
      <c r="L132" s="50">
        <v>88000</v>
      </c>
      <c r="M132" s="50">
        <v>88000</v>
      </c>
      <c r="N132" s="49" t="s">
        <v>103</v>
      </c>
      <c r="O132" s="50">
        <v>1733139.31</v>
      </c>
    </row>
    <row r="133" spans="1:15" ht="14.4" thickBot="1">
      <c r="A133" s="51"/>
      <c r="B133" s="49" t="s">
        <v>356</v>
      </c>
      <c r="C133" s="49" t="s">
        <v>88</v>
      </c>
      <c r="D133" s="49" t="s">
        <v>89</v>
      </c>
      <c r="E133" s="49" t="s">
        <v>67</v>
      </c>
      <c r="F133" s="49" t="s">
        <v>352</v>
      </c>
      <c r="G133" s="49" t="s">
        <v>353</v>
      </c>
      <c r="H133" s="49" t="str">
        <f t="shared" si="1"/>
        <v>S00308Transfers Out</v>
      </c>
      <c r="I133" s="49" t="s">
        <v>354</v>
      </c>
      <c r="J133" s="49" t="s">
        <v>67</v>
      </c>
      <c r="K133" s="49" t="s">
        <v>105</v>
      </c>
      <c r="L133" s="50">
        <v>2421</v>
      </c>
      <c r="M133" s="50">
        <v>2421</v>
      </c>
      <c r="N133" s="49" t="s">
        <v>107</v>
      </c>
      <c r="O133" s="50">
        <v>1733139.31</v>
      </c>
    </row>
    <row r="134" spans="1:15" ht="14.4" thickBot="1">
      <c r="A134" s="51"/>
      <c r="B134" s="49" t="s">
        <v>357</v>
      </c>
      <c r="C134" s="49" t="s">
        <v>88</v>
      </c>
      <c r="D134" s="49" t="s">
        <v>89</v>
      </c>
      <c r="E134" s="49" t="s">
        <v>67</v>
      </c>
      <c r="F134" s="49" t="s">
        <v>358</v>
      </c>
      <c r="G134" s="49" t="s">
        <v>359</v>
      </c>
      <c r="H134" s="49" t="str">
        <f t="shared" si="1"/>
        <v>S00309Other Personal Services</v>
      </c>
      <c r="I134" s="49" t="s">
        <v>360</v>
      </c>
      <c r="J134" s="49" t="s">
        <v>67</v>
      </c>
      <c r="K134" s="49" t="s">
        <v>97</v>
      </c>
      <c r="L134" s="50">
        <v>4725</v>
      </c>
      <c r="M134" s="50">
        <v>4725</v>
      </c>
      <c r="N134" s="49" t="s">
        <v>99</v>
      </c>
      <c r="O134" s="50">
        <v>1733139.31</v>
      </c>
    </row>
    <row r="135" spans="1:15" ht="14.4" thickBot="1">
      <c r="A135" s="51"/>
      <c r="B135" s="49" t="s">
        <v>361</v>
      </c>
      <c r="C135" s="49" t="s">
        <v>88</v>
      </c>
      <c r="D135" s="49" t="s">
        <v>89</v>
      </c>
      <c r="E135" s="49" t="s">
        <v>67</v>
      </c>
      <c r="F135" s="49" t="s">
        <v>358</v>
      </c>
      <c r="G135" s="49" t="s">
        <v>359</v>
      </c>
      <c r="H135" s="49" t="str">
        <f t="shared" si="1"/>
        <v>S00309Expenses</v>
      </c>
      <c r="I135" s="49" t="s">
        <v>360</v>
      </c>
      <c r="J135" s="49" t="s">
        <v>67</v>
      </c>
      <c r="K135" s="49" t="s">
        <v>101</v>
      </c>
      <c r="L135" s="50">
        <v>35000</v>
      </c>
      <c r="M135" s="50">
        <v>35000</v>
      </c>
      <c r="N135" s="49" t="s">
        <v>103</v>
      </c>
      <c r="O135" s="50">
        <v>1733139.31</v>
      </c>
    </row>
    <row r="136" spans="1:15" ht="14.4" thickBot="1">
      <c r="A136" s="51"/>
      <c r="B136" s="49" t="s">
        <v>362</v>
      </c>
      <c r="C136" s="49" t="s">
        <v>88</v>
      </c>
      <c r="D136" s="49" t="s">
        <v>89</v>
      </c>
      <c r="E136" s="49" t="s">
        <v>67</v>
      </c>
      <c r="F136" s="49" t="s">
        <v>358</v>
      </c>
      <c r="G136" s="49" t="s">
        <v>359</v>
      </c>
      <c r="H136" s="49" t="str">
        <f t="shared" si="1"/>
        <v>S00309Transfers Out</v>
      </c>
      <c r="I136" s="49" t="s">
        <v>360</v>
      </c>
      <c r="J136" s="49" t="s">
        <v>67</v>
      </c>
      <c r="K136" s="49" t="s">
        <v>105</v>
      </c>
      <c r="L136" s="50">
        <v>890</v>
      </c>
      <c r="M136" s="50">
        <v>890</v>
      </c>
      <c r="N136" s="49" t="s">
        <v>107</v>
      </c>
      <c r="O136" s="50">
        <v>1733139.31</v>
      </c>
    </row>
    <row r="137" spans="1:15" ht="14.4" thickBot="1">
      <c r="A137" s="51"/>
      <c r="B137" s="49" t="s">
        <v>363</v>
      </c>
      <c r="C137" s="49" t="s">
        <v>88</v>
      </c>
      <c r="D137" s="49" t="s">
        <v>89</v>
      </c>
      <c r="E137" s="49" t="s">
        <v>67</v>
      </c>
      <c r="F137" s="49" t="s">
        <v>364</v>
      </c>
      <c r="G137" s="49" t="s">
        <v>365</v>
      </c>
      <c r="H137" s="49" t="str">
        <f t="shared" si="1"/>
        <v>S00310Other Personal Services</v>
      </c>
      <c r="I137" s="49" t="s">
        <v>366</v>
      </c>
      <c r="J137" s="49" t="s">
        <v>67</v>
      </c>
      <c r="K137" s="49" t="s">
        <v>97</v>
      </c>
      <c r="L137" s="50">
        <v>59088</v>
      </c>
      <c r="M137" s="50">
        <v>59088</v>
      </c>
      <c r="N137" s="49" t="s">
        <v>99</v>
      </c>
      <c r="O137" s="50">
        <v>1733139.31</v>
      </c>
    </row>
    <row r="138" spans="1:15" ht="14.4" thickBot="1">
      <c r="A138" s="51"/>
      <c r="B138" s="49" t="s">
        <v>367</v>
      </c>
      <c r="C138" s="49" t="s">
        <v>88</v>
      </c>
      <c r="D138" s="49" t="s">
        <v>89</v>
      </c>
      <c r="E138" s="49" t="s">
        <v>67</v>
      </c>
      <c r="F138" s="49" t="s">
        <v>364</v>
      </c>
      <c r="G138" s="49" t="s">
        <v>365</v>
      </c>
      <c r="H138" s="49" t="str">
        <f t="shared" ref="H138:H201" si="2">CONCATENATE(G138,N138)</f>
        <v>S00310Expenses</v>
      </c>
      <c r="I138" s="49" t="s">
        <v>366</v>
      </c>
      <c r="J138" s="49" t="s">
        <v>67</v>
      </c>
      <c r="K138" s="49" t="s">
        <v>101</v>
      </c>
      <c r="L138" s="50">
        <v>8115</v>
      </c>
      <c r="M138" s="50">
        <v>8115</v>
      </c>
      <c r="N138" s="49" t="s">
        <v>103</v>
      </c>
      <c r="O138" s="50">
        <v>1733139.31</v>
      </c>
    </row>
    <row r="139" spans="1:15" ht="14.4" thickBot="1">
      <c r="A139" s="51"/>
      <c r="B139" s="49" t="s">
        <v>368</v>
      </c>
      <c r="C139" s="49" t="s">
        <v>88</v>
      </c>
      <c r="D139" s="49" t="s">
        <v>89</v>
      </c>
      <c r="E139" s="49" t="s">
        <v>67</v>
      </c>
      <c r="F139" s="49" t="s">
        <v>364</v>
      </c>
      <c r="G139" s="49" t="s">
        <v>365</v>
      </c>
      <c r="H139" s="49" t="str">
        <f t="shared" si="2"/>
        <v>S00310Transfers Out</v>
      </c>
      <c r="I139" s="49" t="s">
        <v>366</v>
      </c>
      <c r="J139" s="49" t="s">
        <v>67</v>
      </c>
      <c r="K139" s="49" t="s">
        <v>105</v>
      </c>
      <c r="L139" s="50">
        <v>49750</v>
      </c>
      <c r="M139" s="50">
        <v>49750</v>
      </c>
      <c r="N139" s="49" t="s">
        <v>107</v>
      </c>
      <c r="O139" s="50">
        <v>1733139.31</v>
      </c>
    </row>
    <row r="140" spans="1:15" ht="14.4" thickBot="1">
      <c r="A140" s="51"/>
      <c r="B140" s="49" t="s">
        <v>369</v>
      </c>
      <c r="C140" s="49" t="s">
        <v>88</v>
      </c>
      <c r="D140" s="49" t="s">
        <v>89</v>
      </c>
      <c r="E140" s="49" t="s">
        <v>67</v>
      </c>
      <c r="F140" s="49" t="s">
        <v>370</v>
      </c>
      <c r="G140" s="49" t="s">
        <v>371</v>
      </c>
      <c r="H140" s="49" t="str">
        <f t="shared" si="2"/>
        <v>S00311Other Personal Services</v>
      </c>
      <c r="I140" s="49" t="s">
        <v>372</v>
      </c>
      <c r="J140" s="49" t="s">
        <v>67</v>
      </c>
      <c r="K140" s="49" t="s">
        <v>97</v>
      </c>
      <c r="L140" s="50">
        <v>20000</v>
      </c>
      <c r="M140" s="50">
        <v>20000</v>
      </c>
      <c r="N140" s="49" t="s">
        <v>99</v>
      </c>
      <c r="O140" s="50">
        <v>1733139.31</v>
      </c>
    </row>
    <row r="141" spans="1:15" ht="14.4" thickBot="1">
      <c r="A141" s="51"/>
      <c r="B141" s="49" t="s">
        <v>373</v>
      </c>
      <c r="C141" s="49" t="s">
        <v>88</v>
      </c>
      <c r="D141" s="49" t="s">
        <v>89</v>
      </c>
      <c r="E141" s="49" t="s">
        <v>67</v>
      </c>
      <c r="F141" s="49" t="s">
        <v>370</v>
      </c>
      <c r="G141" s="49" t="s">
        <v>371</v>
      </c>
      <c r="H141" s="49" t="str">
        <f t="shared" si="2"/>
        <v>S00311Expenses</v>
      </c>
      <c r="I141" s="49" t="s">
        <v>372</v>
      </c>
      <c r="J141" s="49" t="s">
        <v>67</v>
      </c>
      <c r="K141" s="49" t="s">
        <v>101</v>
      </c>
      <c r="L141" s="50">
        <v>214785</v>
      </c>
      <c r="M141" s="50">
        <v>214785</v>
      </c>
      <c r="N141" s="49" t="s">
        <v>103</v>
      </c>
      <c r="O141" s="50">
        <v>1733139.31</v>
      </c>
    </row>
    <row r="142" spans="1:15" ht="14.4" thickBot="1">
      <c r="A142" s="51"/>
      <c r="B142" s="49" t="s">
        <v>374</v>
      </c>
      <c r="C142" s="49" t="s">
        <v>88</v>
      </c>
      <c r="D142" s="49" t="s">
        <v>89</v>
      </c>
      <c r="E142" s="49" t="s">
        <v>67</v>
      </c>
      <c r="F142" s="49" t="s">
        <v>370</v>
      </c>
      <c r="G142" s="49" t="s">
        <v>371</v>
      </c>
      <c r="H142" s="49" t="str">
        <f t="shared" si="2"/>
        <v>S00311Transfers Out</v>
      </c>
      <c r="I142" s="49" t="s">
        <v>372</v>
      </c>
      <c r="J142" s="49" t="s">
        <v>67</v>
      </c>
      <c r="K142" s="49" t="s">
        <v>105</v>
      </c>
      <c r="L142" s="50">
        <v>5259</v>
      </c>
      <c r="M142" s="50">
        <v>5259</v>
      </c>
      <c r="N142" s="49" t="s">
        <v>107</v>
      </c>
      <c r="O142" s="50">
        <v>1733139.31</v>
      </c>
    </row>
    <row r="143" spans="1:15" ht="14.4" thickBot="1">
      <c r="A143" s="51"/>
      <c r="B143" s="49" t="s">
        <v>375</v>
      </c>
      <c r="C143" s="49" t="s">
        <v>88</v>
      </c>
      <c r="D143" s="49" t="s">
        <v>89</v>
      </c>
      <c r="E143" s="49" t="s">
        <v>67</v>
      </c>
      <c r="F143" s="49" t="s">
        <v>376</v>
      </c>
      <c r="G143" s="49" t="s">
        <v>377</v>
      </c>
      <c r="H143" s="49" t="str">
        <f t="shared" si="2"/>
        <v>S00313Other Personal Services</v>
      </c>
      <c r="I143" s="49" t="s">
        <v>378</v>
      </c>
      <c r="J143" s="49" t="s">
        <v>67</v>
      </c>
      <c r="K143" s="49" t="s">
        <v>97</v>
      </c>
      <c r="L143" s="50">
        <v>84470</v>
      </c>
      <c r="M143" s="50">
        <v>84470</v>
      </c>
      <c r="N143" s="49" t="s">
        <v>99</v>
      </c>
      <c r="O143" s="50">
        <v>1733139.31</v>
      </c>
    </row>
    <row r="144" spans="1:15" ht="14.4" thickBot="1">
      <c r="A144" s="51"/>
      <c r="B144" s="49" t="s">
        <v>379</v>
      </c>
      <c r="C144" s="49" t="s">
        <v>88</v>
      </c>
      <c r="D144" s="49" t="s">
        <v>89</v>
      </c>
      <c r="E144" s="49" t="s">
        <v>67</v>
      </c>
      <c r="F144" s="49" t="s">
        <v>376</v>
      </c>
      <c r="G144" s="49" t="s">
        <v>377</v>
      </c>
      <c r="H144" s="49" t="str">
        <f t="shared" si="2"/>
        <v>S00313Expenses</v>
      </c>
      <c r="I144" s="49" t="s">
        <v>378</v>
      </c>
      <c r="J144" s="49" t="s">
        <v>67</v>
      </c>
      <c r="K144" s="49" t="s">
        <v>101</v>
      </c>
      <c r="L144" s="50">
        <v>29909</v>
      </c>
      <c r="M144" s="50">
        <v>29909</v>
      </c>
      <c r="N144" s="49" t="s">
        <v>103</v>
      </c>
      <c r="O144" s="50">
        <v>1733139.31</v>
      </c>
    </row>
    <row r="145" spans="1:15" ht="14.4" thickBot="1">
      <c r="A145" s="51"/>
      <c r="B145" s="49" t="s">
        <v>380</v>
      </c>
      <c r="C145" s="49" t="s">
        <v>88</v>
      </c>
      <c r="D145" s="49" t="s">
        <v>89</v>
      </c>
      <c r="E145" s="49" t="s">
        <v>67</v>
      </c>
      <c r="F145" s="49" t="s">
        <v>376</v>
      </c>
      <c r="G145" s="49" t="s">
        <v>377</v>
      </c>
      <c r="H145" s="49" t="str">
        <f t="shared" si="2"/>
        <v>S00313Transfers Out</v>
      </c>
      <c r="I145" s="49" t="s">
        <v>378</v>
      </c>
      <c r="J145" s="49" t="s">
        <v>67</v>
      </c>
      <c r="K145" s="49" t="s">
        <v>105</v>
      </c>
      <c r="L145" s="50">
        <v>2562</v>
      </c>
      <c r="M145" s="50">
        <v>2562</v>
      </c>
      <c r="N145" s="49" t="s">
        <v>107</v>
      </c>
      <c r="O145" s="50">
        <v>1733139.31</v>
      </c>
    </row>
    <row r="146" spans="1:15" ht="14.4" thickBot="1">
      <c r="A146" s="51"/>
      <c r="B146" s="49" t="s">
        <v>381</v>
      </c>
      <c r="C146" s="49" t="s">
        <v>88</v>
      </c>
      <c r="D146" s="49" t="s">
        <v>89</v>
      </c>
      <c r="E146" s="49" t="s">
        <v>67</v>
      </c>
      <c r="F146" s="49" t="s">
        <v>382</v>
      </c>
      <c r="G146" s="49" t="s">
        <v>383</v>
      </c>
      <c r="H146" s="49" t="str">
        <f t="shared" si="2"/>
        <v>S00317Other Personal Services</v>
      </c>
      <c r="I146" s="49" t="s">
        <v>384</v>
      </c>
      <c r="J146" s="49" t="s">
        <v>67</v>
      </c>
      <c r="K146" s="49" t="s">
        <v>97</v>
      </c>
      <c r="L146" s="50">
        <v>74350</v>
      </c>
      <c r="M146" s="50">
        <v>74350</v>
      </c>
      <c r="N146" s="49" t="s">
        <v>99</v>
      </c>
      <c r="O146" s="50">
        <v>1733139.31</v>
      </c>
    </row>
    <row r="147" spans="1:15" ht="14.4" thickBot="1">
      <c r="A147" s="51"/>
      <c r="B147" s="49" t="s">
        <v>385</v>
      </c>
      <c r="C147" s="49" t="s">
        <v>88</v>
      </c>
      <c r="D147" s="49" t="s">
        <v>89</v>
      </c>
      <c r="E147" s="49" t="s">
        <v>67</v>
      </c>
      <c r="F147" s="49" t="s">
        <v>382</v>
      </c>
      <c r="G147" s="49" t="s">
        <v>383</v>
      </c>
      <c r="H147" s="49" t="str">
        <f t="shared" si="2"/>
        <v>S00317Expenses</v>
      </c>
      <c r="I147" s="49" t="s">
        <v>384</v>
      </c>
      <c r="J147" s="49" t="s">
        <v>67</v>
      </c>
      <c r="K147" s="49" t="s">
        <v>101</v>
      </c>
      <c r="L147" s="50">
        <v>74826</v>
      </c>
      <c r="M147" s="50">
        <v>74826</v>
      </c>
      <c r="N147" s="49" t="s">
        <v>103</v>
      </c>
      <c r="O147" s="50">
        <v>1733139.31</v>
      </c>
    </row>
    <row r="148" spans="1:15" ht="14.4" thickBot="1">
      <c r="A148" s="51"/>
      <c r="B148" s="49" t="s">
        <v>386</v>
      </c>
      <c r="C148" s="49" t="s">
        <v>88</v>
      </c>
      <c r="D148" s="49" t="s">
        <v>89</v>
      </c>
      <c r="E148" s="49" t="s">
        <v>67</v>
      </c>
      <c r="F148" s="49" t="s">
        <v>382</v>
      </c>
      <c r="G148" s="49" t="s">
        <v>383</v>
      </c>
      <c r="H148" s="49" t="str">
        <f t="shared" si="2"/>
        <v>S00317Transfers Out</v>
      </c>
      <c r="I148" s="49" t="s">
        <v>384</v>
      </c>
      <c r="J148" s="49" t="s">
        <v>67</v>
      </c>
      <c r="K148" s="49" t="s">
        <v>105</v>
      </c>
      <c r="L148" s="50">
        <v>3342</v>
      </c>
      <c r="M148" s="50">
        <v>3342</v>
      </c>
      <c r="N148" s="49" t="s">
        <v>107</v>
      </c>
      <c r="O148" s="50">
        <v>1733139.31</v>
      </c>
    </row>
    <row r="149" spans="1:15" ht="14.4" thickBot="1">
      <c r="A149" s="51"/>
      <c r="B149" s="49" t="s">
        <v>387</v>
      </c>
      <c r="C149" s="49" t="s">
        <v>88</v>
      </c>
      <c r="D149" s="49" t="s">
        <v>89</v>
      </c>
      <c r="E149" s="49" t="s">
        <v>67</v>
      </c>
      <c r="F149" s="49" t="s">
        <v>388</v>
      </c>
      <c r="G149" s="49" t="s">
        <v>389</v>
      </c>
      <c r="H149" s="49" t="str">
        <f t="shared" si="2"/>
        <v>S00318Expenses</v>
      </c>
      <c r="I149" s="49" t="s">
        <v>390</v>
      </c>
      <c r="J149" s="49" t="s">
        <v>67</v>
      </c>
      <c r="K149" s="49" t="s">
        <v>101</v>
      </c>
      <c r="L149" s="50">
        <v>22000</v>
      </c>
      <c r="M149" s="50">
        <v>22000</v>
      </c>
      <c r="N149" s="49" t="s">
        <v>103</v>
      </c>
      <c r="O149" s="50">
        <v>1733139.31</v>
      </c>
    </row>
    <row r="150" spans="1:15" ht="14.4" thickBot="1">
      <c r="A150" s="51"/>
      <c r="B150" s="49" t="s">
        <v>391</v>
      </c>
      <c r="C150" s="49" t="s">
        <v>88</v>
      </c>
      <c r="D150" s="49" t="s">
        <v>89</v>
      </c>
      <c r="E150" s="49" t="s">
        <v>67</v>
      </c>
      <c r="F150" s="49" t="s">
        <v>388</v>
      </c>
      <c r="G150" s="49" t="s">
        <v>389</v>
      </c>
      <c r="H150" s="49" t="str">
        <f t="shared" si="2"/>
        <v>S00318Transfers Out</v>
      </c>
      <c r="I150" s="49" t="s">
        <v>390</v>
      </c>
      <c r="J150" s="49" t="s">
        <v>67</v>
      </c>
      <c r="K150" s="49" t="s">
        <v>105</v>
      </c>
      <c r="L150" s="50">
        <v>493</v>
      </c>
      <c r="M150" s="50">
        <v>493</v>
      </c>
      <c r="N150" s="49" t="s">
        <v>107</v>
      </c>
      <c r="O150" s="50">
        <v>1733139.31</v>
      </c>
    </row>
    <row r="151" spans="1:15" ht="14.4" thickBot="1">
      <c r="A151" s="51"/>
      <c r="B151" s="49" t="s">
        <v>392</v>
      </c>
      <c r="C151" s="49" t="s">
        <v>88</v>
      </c>
      <c r="D151" s="49" t="s">
        <v>89</v>
      </c>
      <c r="E151" s="49" t="s">
        <v>67</v>
      </c>
      <c r="F151" s="49" t="s">
        <v>393</v>
      </c>
      <c r="G151" s="49" t="s">
        <v>394</v>
      </c>
      <c r="H151" s="49" t="str">
        <f t="shared" si="2"/>
        <v>S00324Expenses</v>
      </c>
      <c r="I151" s="49" t="s">
        <v>395</v>
      </c>
      <c r="J151" s="49" t="s">
        <v>67</v>
      </c>
      <c r="K151" s="49" t="s">
        <v>101</v>
      </c>
      <c r="L151" s="50">
        <v>250000</v>
      </c>
      <c r="M151" s="50">
        <v>253000</v>
      </c>
      <c r="N151" s="49" t="s">
        <v>103</v>
      </c>
      <c r="O151" s="50">
        <v>1733139.31</v>
      </c>
    </row>
    <row r="152" spans="1:15" ht="14.4" thickBot="1">
      <c r="A152" s="51"/>
      <c r="B152" s="49" t="s">
        <v>396</v>
      </c>
      <c r="C152" s="49" t="s">
        <v>88</v>
      </c>
      <c r="D152" s="49" t="s">
        <v>89</v>
      </c>
      <c r="E152" s="49" t="s">
        <v>67</v>
      </c>
      <c r="F152" s="49" t="s">
        <v>393</v>
      </c>
      <c r="G152" s="49" t="s">
        <v>394</v>
      </c>
      <c r="H152" s="49" t="str">
        <f t="shared" si="2"/>
        <v>S00324Transfers Out</v>
      </c>
      <c r="I152" s="49" t="s">
        <v>395</v>
      </c>
      <c r="J152" s="49" t="s">
        <v>67</v>
      </c>
      <c r="K152" s="49" t="s">
        <v>105</v>
      </c>
      <c r="L152" s="50">
        <v>5600</v>
      </c>
      <c r="M152" s="50">
        <v>5600</v>
      </c>
      <c r="N152" s="49" t="s">
        <v>107</v>
      </c>
      <c r="O152" s="50">
        <v>1733139.31</v>
      </c>
    </row>
    <row r="153" spans="1:15" ht="14.4" thickBot="1">
      <c r="A153" s="51"/>
      <c r="B153" s="49" t="s">
        <v>397</v>
      </c>
      <c r="C153" s="49" t="s">
        <v>88</v>
      </c>
      <c r="D153" s="49" t="s">
        <v>89</v>
      </c>
      <c r="E153" s="49" t="s">
        <v>67</v>
      </c>
      <c r="F153" s="49" t="s">
        <v>398</v>
      </c>
      <c r="G153" s="49" t="s">
        <v>399</v>
      </c>
      <c r="H153" s="49" t="str">
        <f t="shared" si="2"/>
        <v>S00325Expenses</v>
      </c>
      <c r="I153" s="49" t="s">
        <v>400</v>
      </c>
      <c r="J153" s="49" t="s">
        <v>67</v>
      </c>
      <c r="K153" s="49" t="s">
        <v>101</v>
      </c>
      <c r="L153" s="50">
        <v>7000</v>
      </c>
      <c r="M153" s="50">
        <v>7000</v>
      </c>
      <c r="N153" s="49" t="s">
        <v>103</v>
      </c>
      <c r="O153" s="50">
        <v>1733139.31</v>
      </c>
    </row>
    <row r="154" spans="1:15" ht="14.4" thickBot="1">
      <c r="A154" s="51"/>
      <c r="B154" s="49" t="s">
        <v>401</v>
      </c>
      <c r="C154" s="49" t="s">
        <v>88</v>
      </c>
      <c r="D154" s="49" t="s">
        <v>89</v>
      </c>
      <c r="E154" s="49" t="s">
        <v>67</v>
      </c>
      <c r="F154" s="49" t="s">
        <v>398</v>
      </c>
      <c r="G154" s="49" t="s">
        <v>399</v>
      </c>
      <c r="H154" s="49" t="str">
        <f t="shared" si="2"/>
        <v>S00325Transfers Out</v>
      </c>
      <c r="I154" s="49" t="s">
        <v>400</v>
      </c>
      <c r="J154" s="49" t="s">
        <v>67</v>
      </c>
      <c r="K154" s="49" t="s">
        <v>105</v>
      </c>
      <c r="L154" s="50">
        <v>157</v>
      </c>
      <c r="M154" s="50">
        <v>157</v>
      </c>
      <c r="N154" s="49" t="s">
        <v>107</v>
      </c>
      <c r="O154" s="50">
        <v>1733139.31</v>
      </c>
    </row>
    <row r="155" spans="1:15" ht="14.4" thickBot="1">
      <c r="A155" s="51"/>
      <c r="B155" s="49" t="s">
        <v>402</v>
      </c>
      <c r="C155" s="49" t="s">
        <v>88</v>
      </c>
      <c r="D155" s="49" t="s">
        <v>89</v>
      </c>
      <c r="E155" s="49" t="s">
        <v>67</v>
      </c>
      <c r="F155" s="49" t="s">
        <v>403</v>
      </c>
      <c r="G155" s="49" t="s">
        <v>404</v>
      </c>
      <c r="H155" s="49" t="str">
        <f t="shared" si="2"/>
        <v>S00329Expenses</v>
      </c>
      <c r="I155" s="49" t="s">
        <v>405</v>
      </c>
      <c r="J155" s="49" t="s">
        <v>67</v>
      </c>
      <c r="K155" s="49" t="s">
        <v>101</v>
      </c>
      <c r="L155" s="50">
        <v>12500</v>
      </c>
      <c r="M155" s="50">
        <v>12500</v>
      </c>
      <c r="N155" s="49" t="s">
        <v>103</v>
      </c>
      <c r="O155" s="50">
        <v>1733139.31</v>
      </c>
    </row>
    <row r="156" spans="1:15" ht="14.4" thickBot="1">
      <c r="A156" s="51"/>
      <c r="B156" s="49" t="s">
        <v>406</v>
      </c>
      <c r="C156" s="49" t="s">
        <v>88</v>
      </c>
      <c r="D156" s="49" t="s">
        <v>89</v>
      </c>
      <c r="E156" s="49" t="s">
        <v>67</v>
      </c>
      <c r="F156" s="49" t="s">
        <v>403</v>
      </c>
      <c r="G156" s="49" t="s">
        <v>404</v>
      </c>
      <c r="H156" s="49" t="str">
        <f t="shared" si="2"/>
        <v>S00329Transfers Out</v>
      </c>
      <c r="I156" s="49" t="s">
        <v>405</v>
      </c>
      <c r="J156" s="49" t="s">
        <v>67</v>
      </c>
      <c r="K156" s="49" t="s">
        <v>105</v>
      </c>
      <c r="L156" s="50">
        <v>280</v>
      </c>
      <c r="M156" s="50">
        <v>280</v>
      </c>
      <c r="N156" s="49" t="s">
        <v>107</v>
      </c>
      <c r="O156" s="50">
        <v>1733139.31</v>
      </c>
    </row>
    <row r="157" spans="1:15" ht="14.4" thickBot="1">
      <c r="A157" s="51"/>
      <c r="B157" s="49" t="s">
        <v>407</v>
      </c>
      <c r="C157" s="49" t="s">
        <v>88</v>
      </c>
      <c r="D157" s="49" t="s">
        <v>89</v>
      </c>
      <c r="E157" s="49" t="s">
        <v>67</v>
      </c>
      <c r="F157" s="49" t="s">
        <v>408</v>
      </c>
      <c r="G157" s="49" t="s">
        <v>409</v>
      </c>
      <c r="H157" s="49" t="str">
        <f t="shared" si="2"/>
        <v>S00330Salaries And Benefits</v>
      </c>
      <c r="I157" s="49" t="s">
        <v>410</v>
      </c>
      <c r="J157" s="49" t="s">
        <v>67</v>
      </c>
      <c r="K157" s="49" t="s">
        <v>92</v>
      </c>
      <c r="L157" s="50">
        <v>151556</v>
      </c>
      <c r="M157" s="50">
        <v>151556</v>
      </c>
      <c r="N157" s="49" t="s">
        <v>95</v>
      </c>
      <c r="O157" s="50">
        <v>1733139.31</v>
      </c>
    </row>
    <row r="158" spans="1:15" ht="14.4" thickBot="1">
      <c r="A158" s="51"/>
      <c r="B158" s="49" t="s">
        <v>411</v>
      </c>
      <c r="C158" s="49" t="s">
        <v>88</v>
      </c>
      <c r="D158" s="49" t="s">
        <v>89</v>
      </c>
      <c r="E158" s="49" t="s">
        <v>67</v>
      </c>
      <c r="F158" s="49" t="s">
        <v>408</v>
      </c>
      <c r="G158" s="49" t="s">
        <v>409</v>
      </c>
      <c r="H158" s="49" t="str">
        <f t="shared" si="2"/>
        <v>S00330Other Personal Services</v>
      </c>
      <c r="I158" s="49" t="s">
        <v>410</v>
      </c>
      <c r="J158" s="49" t="s">
        <v>67</v>
      </c>
      <c r="K158" s="49" t="s">
        <v>97</v>
      </c>
      <c r="L158" s="50">
        <v>28860</v>
      </c>
      <c r="M158" s="50">
        <v>28860</v>
      </c>
      <c r="N158" s="49" t="s">
        <v>99</v>
      </c>
      <c r="O158" s="50">
        <v>1733139.31</v>
      </c>
    </row>
    <row r="159" spans="1:15" ht="14.4" thickBot="1">
      <c r="A159" s="51"/>
      <c r="B159" s="49" t="s">
        <v>412</v>
      </c>
      <c r="C159" s="49" t="s">
        <v>88</v>
      </c>
      <c r="D159" s="49" t="s">
        <v>89</v>
      </c>
      <c r="E159" s="49" t="s">
        <v>67</v>
      </c>
      <c r="F159" s="49" t="s">
        <v>408</v>
      </c>
      <c r="G159" s="49" t="s">
        <v>409</v>
      </c>
      <c r="H159" s="49" t="str">
        <f t="shared" si="2"/>
        <v>S00330Expenses</v>
      </c>
      <c r="I159" s="49" t="s">
        <v>410</v>
      </c>
      <c r="J159" s="49" t="s">
        <v>67</v>
      </c>
      <c r="K159" s="49" t="s">
        <v>101</v>
      </c>
      <c r="L159" s="50">
        <v>12475</v>
      </c>
      <c r="M159" s="50">
        <v>12475</v>
      </c>
      <c r="N159" s="49" t="s">
        <v>103</v>
      </c>
      <c r="O159" s="50">
        <v>1733139.31</v>
      </c>
    </row>
    <row r="160" spans="1:15" ht="14.4" thickBot="1">
      <c r="A160" s="51"/>
      <c r="B160" s="49" t="s">
        <v>413</v>
      </c>
      <c r="C160" s="49" t="s">
        <v>88</v>
      </c>
      <c r="D160" s="49" t="s">
        <v>89</v>
      </c>
      <c r="E160" s="49" t="s">
        <v>67</v>
      </c>
      <c r="F160" s="49" t="s">
        <v>408</v>
      </c>
      <c r="G160" s="49" t="s">
        <v>409</v>
      </c>
      <c r="H160" s="49" t="str">
        <f t="shared" si="2"/>
        <v>S00330Transfers Out</v>
      </c>
      <c r="I160" s="49" t="s">
        <v>410</v>
      </c>
      <c r="J160" s="49" t="s">
        <v>67</v>
      </c>
      <c r="K160" s="49" t="s">
        <v>105</v>
      </c>
      <c r="L160" s="50">
        <v>4321</v>
      </c>
      <c r="M160" s="50">
        <v>4321</v>
      </c>
      <c r="N160" s="49" t="s">
        <v>107</v>
      </c>
      <c r="O160" s="50">
        <v>1733139.31</v>
      </c>
    </row>
    <row r="161" spans="1:15" ht="14.4" thickBot="1">
      <c r="A161" s="51"/>
      <c r="B161" s="49" t="s">
        <v>414</v>
      </c>
      <c r="C161" s="49" t="s">
        <v>88</v>
      </c>
      <c r="D161" s="49" t="s">
        <v>89</v>
      </c>
      <c r="E161" s="49" t="s">
        <v>67</v>
      </c>
      <c r="F161" s="49" t="s">
        <v>415</v>
      </c>
      <c r="G161" s="49" t="s">
        <v>416</v>
      </c>
      <c r="H161" s="49" t="str">
        <f t="shared" si="2"/>
        <v>S00331Other Personal Services</v>
      </c>
      <c r="I161" s="49" t="s">
        <v>417</v>
      </c>
      <c r="J161" s="49" t="s">
        <v>67</v>
      </c>
      <c r="K161" s="49" t="s">
        <v>97</v>
      </c>
      <c r="L161" s="50">
        <v>49910</v>
      </c>
      <c r="M161" s="50">
        <v>49910</v>
      </c>
      <c r="N161" s="49" t="s">
        <v>99</v>
      </c>
      <c r="O161" s="50">
        <v>1733139.31</v>
      </c>
    </row>
    <row r="162" spans="1:15" ht="14.4" thickBot="1">
      <c r="A162" s="51"/>
      <c r="B162" s="49" t="s">
        <v>418</v>
      </c>
      <c r="C162" s="49" t="s">
        <v>88</v>
      </c>
      <c r="D162" s="49" t="s">
        <v>89</v>
      </c>
      <c r="E162" s="49" t="s">
        <v>67</v>
      </c>
      <c r="F162" s="49" t="s">
        <v>415</v>
      </c>
      <c r="G162" s="49" t="s">
        <v>416</v>
      </c>
      <c r="H162" s="49" t="str">
        <f t="shared" si="2"/>
        <v>S00331Expenses</v>
      </c>
      <c r="I162" s="49" t="s">
        <v>417</v>
      </c>
      <c r="J162" s="49" t="s">
        <v>67</v>
      </c>
      <c r="K162" s="49" t="s">
        <v>101</v>
      </c>
      <c r="L162" s="50">
        <v>13073</v>
      </c>
      <c r="M162" s="50">
        <v>13073</v>
      </c>
      <c r="N162" s="49" t="s">
        <v>103</v>
      </c>
      <c r="O162" s="50">
        <v>1733139.31</v>
      </c>
    </row>
    <row r="163" spans="1:15" ht="14.4" thickBot="1">
      <c r="A163" s="51"/>
      <c r="B163" s="49" t="s">
        <v>419</v>
      </c>
      <c r="C163" s="49" t="s">
        <v>88</v>
      </c>
      <c r="D163" s="49" t="s">
        <v>89</v>
      </c>
      <c r="E163" s="49" t="s">
        <v>67</v>
      </c>
      <c r="F163" s="49" t="s">
        <v>415</v>
      </c>
      <c r="G163" s="49" t="s">
        <v>416</v>
      </c>
      <c r="H163" s="49" t="str">
        <f t="shared" si="2"/>
        <v>S00331Transfers Out</v>
      </c>
      <c r="I163" s="49" t="s">
        <v>417</v>
      </c>
      <c r="J163" s="49" t="s">
        <v>67</v>
      </c>
      <c r="K163" s="49" t="s">
        <v>105</v>
      </c>
      <c r="L163" s="50">
        <v>1411</v>
      </c>
      <c r="M163" s="50">
        <v>1411</v>
      </c>
      <c r="N163" s="49" t="s">
        <v>107</v>
      </c>
      <c r="O163" s="50">
        <v>1733139.31</v>
      </c>
    </row>
    <row r="164" spans="1:15" ht="14.4" thickBot="1">
      <c r="A164" s="51"/>
      <c r="B164" s="49" t="s">
        <v>420</v>
      </c>
      <c r="C164" s="49" t="s">
        <v>88</v>
      </c>
      <c r="D164" s="49" t="s">
        <v>89</v>
      </c>
      <c r="E164" s="49" t="s">
        <v>67</v>
      </c>
      <c r="F164" s="49" t="s">
        <v>421</v>
      </c>
      <c r="G164" s="49" t="s">
        <v>422</v>
      </c>
      <c r="H164" s="49" t="str">
        <f t="shared" si="2"/>
        <v>S00350Salaries And Benefits</v>
      </c>
      <c r="I164" s="49" t="s">
        <v>423</v>
      </c>
      <c r="J164" s="49" t="s">
        <v>67</v>
      </c>
      <c r="K164" s="49" t="s">
        <v>92</v>
      </c>
      <c r="L164" s="50">
        <v>142736</v>
      </c>
      <c r="M164" s="50">
        <v>142736</v>
      </c>
      <c r="N164" s="49" t="s">
        <v>95</v>
      </c>
      <c r="O164" s="50">
        <v>1733139.31</v>
      </c>
    </row>
    <row r="165" spans="1:15" ht="14.4" thickBot="1">
      <c r="A165" s="51"/>
      <c r="B165" s="49" t="s">
        <v>424</v>
      </c>
      <c r="C165" s="49" t="s">
        <v>88</v>
      </c>
      <c r="D165" s="49" t="s">
        <v>89</v>
      </c>
      <c r="E165" s="49" t="s">
        <v>67</v>
      </c>
      <c r="F165" s="49" t="s">
        <v>421</v>
      </c>
      <c r="G165" s="49" t="s">
        <v>422</v>
      </c>
      <c r="H165" s="49" t="str">
        <f t="shared" si="2"/>
        <v>S00350Other Personal Services</v>
      </c>
      <c r="I165" s="49" t="s">
        <v>423</v>
      </c>
      <c r="J165" s="49" t="s">
        <v>67</v>
      </c>
      <c r="K165" s="49" t="s">
        <v>97</v>
      </c>
      <c r="L165" s="50">
        <v>25500</v>
      </c>
      <c r="M165" s="50">
        <v>25500</v>
      </c>
      <c r="N165" s="49" t="s">
        <v>99</v>
      </c>
      <c r="O165" s="50">
        <v>1733139.31</v>
      </c>
    </row>
    <row r="166" spans="1:15" ht="14.4" thickBot="1">
      <c r="A166" s="51"/>
      <c r="B166" s="49" t="s">
        <v>425</v>
      </c>
      <c r="C166" s="49" t="s">
        <v>88</v>
      </c>
      <c r="D166" s="49" t="s">
        <v>89</v>
      </c>
      <c r="E166" s="49" t="s">
        <v>67</v>
      </c>
      <c r="F166" s="49" t="s">
        <v>421</v>
      </c>
      <c r="G166" s="49" t="s">
        <v>422</v>
      </c>
      <c r="H166" s="49" t="str">
        <f t="shared" si="2"/>
        <v>S00350Expenses</v>
      </c>
      <c r="I166" s="49" t="s">
        <v>423</v>
      </c>
      <c r="J166" s="49" t="s">
        <v>67</v>
      </c>
      <c r="K166" s="49" t="s">
        <v>101</v>
      </c>
      <c r="L166" s="50">
        <v>31970</v>
      </c>
      <c r="M166" s="50">
        <v>31970</v>
      </c>
      <c r="N166" s="49" t="s">
        <v>103</v>
      </c>
      <c r="O166" s="50">
        <v>1733139.31</v>
      </c>
    </row>
    <row r="167" spans="1:15" ht="14.4" thickBot="1">
      <c r="A167" s="51"/>
      <c r="B167" s="49" t="s">
        <v>426</v>
      </c>
      <c r="C167" s="49" t="s">
        <v>88</v>
      </c>
      <c r="D167" s="49" t="s">
        <v>89</v>
      </c>
      <c r="E167" s="49" t="s">
        <v>67</v>
      </c>
      <c r="F167" s="49" t="s">
        <v>421</v>
      </c>
      <c r="G167" s="49" t="s">
        <v>422</v>
      </c>
      <c r="H167" s="49" t="str">
        <f t="shared" si="2"/>
        <v>S00350Transfers Out</v>
      </c>
      <c r="I167" s="49" t="s">
        <v>423</v>
      </c>
      <c r="J167" s="49" t="s">
        <v>67</v>
      </c>
      <c r="K167" s="49" t="s">
        <v>105</v>
      </c>
      <c r="L167" s="50">
        <v>4485</v>
      </c>
      <c r="M167" s="50">
        <v>4485</v>
      </c>
      <c r="N167" s="49" t="s">
        <v>107</v>
      </c>
      <c r="O167" s="50">
        <v>1733139.31</v>
      </c>
    </row>
    <row r="168" spans="1:15" ht="14.4" thickBot="1">
      <c r="A168" s="51"/>
      <c r="B168" s="49" t="s">
        <v>427</v>
      </c>
      <c r="C168" s="49" t="s">
        <v>88</v>
      </c>
      <c r="D168" s="49" t="s">
        <v>89</v>
      </c>
      <c r="E168" s="49" t="s">
        <v>67</v>
      </c>
      <c r="F168" s="49" t="s">
        <v>428</v>
      </c>
      <c r="G168" s="49" t="s">
        <v>429</v>
      </c>
      <c r="H168" s="49" t="str">
        <f t="shared" si="2"/>
        <v>S00351Other Personal Services</v>
      </c>
      <c r="I168" s="49" t="s">
        <v>430</v>
      </c>
      <c r="J168" s="49" t="s">
        <v>67</v>
      </c>
      <c r="K168" s="49" t="s">
        <v>97</v>
      </c>
      <c r="L168" s="50">
        <v>10320</v>
      </c>
      <c r="M168" s="50">
        <v>10320</v>
      </c>
      <c r="N168" s="49" t="s">
        <v>99</v>
      </c>
      <c r="O168" s="50">
        <v>1733139.31</v>
      </c>
    </row>
    <row r="169" spans="1:15" ht="14.4" thickBot="1">
      <c r="A169" s="51"/>
      <c r="B169" s="49" t="s">
        <v>431</v>
      </c>
      <c r="C169" s="49" t="s">
        <v>88</v>
      </c>
      <c r="D169" s="49" t="s">
        <v>89</v>
      </c>
      <c r="E169" s="49" t="s">
        <v>67</v>
      </c>
      <c r="F169" s="49" t="s">
        <v>428</v>
      </c>
      <c r="G169" s="49" t="s">
        <v>429</v>
      </c>
      <c r="H169" s="49" t="str">
        <f t="shared" si="2"/>
        <v>S00351Expenses</v>
      </c>
      <c r="I169" s="49" t="s">
        <v>430</v>
      </c>
      <c r="J169" s="49" t="s">
        <v>67</v>
      </c>
      <c r="K169" s="49" t="s">
        <v>101</v>
      </c>
      <c r="L169" s="50">
        <v>10050</v>
      </c>
      <c r="M169" s="50">
        <v>10050</v>
      </c>
      <c r="N169" s="49" t="s">
        <v>103</v>
      </c>
      <c r="O169" s="50">
        <v>1733139.31</v>
      </c>
    </row>
    <row r="170" spans="1:15" ht="14.4" thickBot="1">
      <c r="A170" s="51"/>
      <c r="B170" s="49" t="s">
        <v>432</v>
      </c>
      <c r="C170" s="49" t="s">
        <v>88</v>
      </c>
      <c r="D170" s="49" t="s">
        <v>89</v>
      </c>
      <c r="E170" s="49" t="s">
        <v>67</v>
      </c>
      <c r="F170" s="49" t="s">
        <v>428</v>
      </c>
      <c r="G170" s="49" t="s">
        <v>429</v>
      </c>
      <c r="H170" s="49" t="str">
        <f t="shared" si="2"/>
        <v>S00351Transfers Out</v>
      </c>
      <c r="I170" s="49" t="s">
        <v>430</v>
      </c>
      <c r="J170" s="49" t="s">
        <v>67</v>
      </c>
      <c r="K170" s="49" t="s">
        <v>105</v>
      </c>
      <c r="L170" s="50">
        <v>456</v>
      </c>
      <c r="M170" s="50">
        <v>456</v>
      </c>
      <c r="N170" s="49" t="s">
        <v>107</v>
      </c>
      <c r="O170" s="50">
        <v>1733139.31</v>
      </c>
    </row>
    <row r="171" spans="1:15" ht="14.4" thickBot="1">
      <c r="A171" s="51"/>
      <c r="B171" s="49" t="s">
        <v>433</v>
      </c>
      <c r="C171" s="49" t="s">
        <v>88</v>
      </c>
      <c r="D171" s="49" t="s">
        <v>89</v>
      </c>
      <c r="E171" s="49" t="s">
        <v>67</v>
      </c>
      <c r="F171" s="49" t="s">
        <v>434</v>
      </c>
      <c r="G171" s="49" t="s">
        <v>435</v>
      </c>
      <c r="H171" s="49" t="str">
        <f t="shared" si="2"/>
        <v>S00352Other Personal Services</v>
      </c>
      <c r="I171" s="49" t="s">
        <v>436</v>
      </c>
      <c r="J171" s="49" t="s">
        <v>67</v>
      </c>
      <c r="K171" s="49" t="s">
        <v>97</v>
      </c>
      <c r="L171" s="50">
        <v>6038</v>
      </c>
      <c r="M171" s="50">
        <v>13038</v>
      </c>
      <c r="N171" s="49" t="s">
        <v>99</v>
      </c>
      <c r="O171" s="50">
        <v>1733139.31</v>
      </c>
    </row>
    <row r="172" spans="1:15" ht="14.4" thickBot="1">
      <c r="A172" s="51"/>
      <c r="B172" s="49" t="s">
        <v>437</v>
      </c>
      <c r="C172" s="49" t="s">
        <v>88</v>
      </c>
      <c r="D172" s="49" t="s">
        <v>89</v>
      </c>
      <c r="E172" s="49" t="s">
        <v>67</v>
      </c>
      <c r="F172" s="49" t="s">
        <v>434</v>
      </c>
      <c r="G172" s="49" t="s">
        <v>435</v>
      </c>
      <c r="H172" s="49" t="str">
        <f t="shared" si="2"/>
        <v>S00352Expenses</v>
      </c>
      <c r="I172" s="49" t="s">
        <v>436</v>
      </c>
      <c r="J172" s="49" t="s">
        <v>67</v>
      </c>
      <c r="K172" s="49" t="s">
        <v>101</v>
      </c>
      <c r="L172" s="50">
        <v>40000</v>
      </c>
      <c r="M172" s="50">
        <v>35500</v>
      </c>
      <c r="N172" s="49" t="s">
        <v>103</v>
      </c>
      <c r="O172" s="50">
        <v>1733139.31</v>
      </c>
    </row>
    <row r="173" spans="1:15" ht="14.4" thickBot="1">
      <c r="A173" s="51"/>
      <c r="B173" s="49" t="s">
        <v>438</v>
      </c>
      <c r="C173" s="49" t="s">
        <v>88</v>
      </c>
      <c r="D173" s="49" t="s">
        <v>89</v>
      </c>
      <c r="E173" s="49" t="s">
        <v>67</v>
      </c>
      <c r="F173" s="49" t="s">
        <v>434</v>
      </c>
      <c r="G173" s="49" t="s">
        <v>435</v>
      </c>
      <c r="H173" s="49" t="str">
        <f t="shared" si="2"/>
        <v>S00352Transfers Out</v>
      </c>
      <c r="I173" s="49" t="s">
        <v>436</v>
      </c>
      <c r="J173" s="49" t="s">
        <v>67</v>
      </c>
      <c r="K173" s="49" t="s">
        <v>105</v>
      </c>
      <c r="L173" s="50">
        <v>1031</v>
      </c>
      <c r="M173" s="50">
        <v>1031</v>
      </c>
      <c r="N173" s="49" t="s">
        <v>107</v>
      </c>
      <c r="O173" s="50">
        <v>1733139.31</v>
      </c>
    </row>
    <row r="174" spans="1:15" ht="14.4" thickBot="1">
      <c r="A174" s="51"/>
      <c r="B174" s="49" t="s">
        <v>439</v>
      </c>
      <c r="C174" s="49" t="s">
        <v>88</v>
      </c>
      <c r="D174" s="49" t="s">
        <v>89</v>
      </c>
      <c r="E174" s="49" t="s">
        <v>67</v>
      </c>
      <c r="F174" s="49" t="s">
        <v>440</v>
      </c>
      <c r="G174" s="49" t="s">
        <v>441</v>
      </c>
      <c r="H174" s="49" t="str">
        <f t="shared" si="2"/>
        <v>S00353Expenses</v>
      </c>
      <c r="I174" s="49" t="s">
        <v>442</v>
      </c>
      <c r="J174" s="49" t="s">
        <v>67</v>
      </c>
      <c r="K174" s="49" t="s">
        <v>101</v>
      </c>
      <c r="L174" s="50">
        <v>12682</v>
      </c>
      <c r="M174" s="50">
        <v>12682</v>
      </c>
      <c r="N174" s="49" t="s">
        <v>103</v>
      </c>
      <c r="O174" s="50">
        <v>1733139.31</v>
      </c>
    </row>
    <row r="175" spans="1:15" ht="14.4" thickBot="1">
      <c r="A175" s="51"/>
      <c r="B175" s="49" t="s">
        <v>443</v>
      </c>
      <c r="C175" s="49" t="s">
        <v>88</v>
      </c>
      <c r="D175" s="49" t="s">
        <v>89</v>
      </c>
      <c r="E175" s="49" t="s">
        <v>67</v>
      </c>
      <c r="F175" s="49" t="s">
        <v>440</v>
      </c>
      <c r="G175" s="49" t="s">
        <v>441</v>
      </c>
      <c r="H175" s="49" t="str">
        <f t="shared" si="2"/>
        <v>S00353Transfers Out</v>
      </c>
      <c r="I175" s="49" t="s">
        <v>442</v>
      </c>
      <c r="J175" s="49" t="s">
        <v>67</v>
      </c>
      <c r="K175" s="49" t="s">
        <v>105</v>
      </c>
      <c r="L175" s="50">
        <v>284</v>
      </c>
      <c r="M175" s="50">
        <v>284</v>
      </c>
      <c r="N175" s="49" t="s">
        <v>107</v>
      </c>
      <c r="O175" s="50">
        <v>1733139.31</v>
      </c>
    </row>
    <row r="176" spans="1:15" ht="14.4" thickBot="1">
      <c r="A176" s="51"/>
      <c r="B176" s="49" t="s">
        <v>444</v>
      </c>
      <c r="C176" s="49" t="s">
        <v>88</v>
      </c>
      <c r="D176" s="49" t="s">
        <v>89</v>
      </c>
      <c r="E176" s="49" t="s">
        <v>67</v>
      </c>
      <c r="F176" s="49" t="s">
        <v>445</v>
      </c>
      <c r="G176" s="49" t="s">
        <v>446</v>
      </c>
      <c r="H176" s="49" t="str">
        <f t="shared" si="2"/>
        <v>S00355Expenses</v>
      </c>
      <c r="I176" s="49" t="s">
        <v>447</v>
      </c>
      <c r="J176" s="49" t="s">
        <v>67</v>
      </c>
      <c r="K176" s="49" t="s">
        <v>101</v>
      </c>
      <c r="L176" s="50">
        <v>25000</v>
      </c>
      <c r="M176" s="50">
        <v>25000</v>
      </c>
      <c r="N176" s="49" t="s">
        <v>103</v>
      </c>
      <c r="O176" s="50">
        <v>1733139.31</v>
      </c>
    </row>
    <row r="177" spans="1:15" ht="14.4" thickBot="1">
      <c r="A177" s="51"/>
      <c r="B177" s="49" t="s">
        <v>448</v>
      </c>
      <c r="C177" s="49" t="s">
        <v>88</v>
      </c>
      <c r="D177" s="49" t="s">
        <v>89</v>
      </c>
      <c r="E177" s="49" t="s">
        <v>67</v>
      </c>
      <c r="F177" s="49" t="s">
        <v>445</v>
      </c>
      <c r="G177" s="49" t="s">
        <v>446</v>
      </c>
      <c r="H177" s="49" t="str">
        <f t="shared" si="2"/>
        <v>S00355Transfers Out</v>
      </c>
      <c r="I177" s="49" t="s">
        <v>447</v>
      </c>
      <c r="J177" s="49" t="s">
        <v>67</v>
      </c>
      <c r="K177" s="49" t="s">
        <v>105</v>
      </c>
      <c r="L177" s="50">
        <v>560</v>
      </c>
      <c r="M177" s="50">
        <v>560</v>
      </c>
      <c r="N177" s="49" t="s">
        <v>107</v>
      </c>
      <c r="O177" s="50">
        <v>1733139.31</v>
      </c>
    </row>
    <row r="178" spans="1:15" ht="14.4" thickBot="1">
      <c r="A178" s="51"/>
      <c r="B178" s="49" t="s">
        <v>449</v>
      </c>
      <c r="C178" s="49" t="s">
        <v>88</v>
      </c>
      <c r="D178" s="49" t="s">
        <v>89</v>
      </c>
      <c r="E178" s="49" t="s">
        <v>67</v>
      </c>
      <c r="F178" s="49" t="s">
        <v>450</v>
      </c>
      <c r="G178" s="49" t="s">
        <v>451</v>
      </c>
      <c r="H178" s="49" t="str">
        <f t="shared" si="2"/>
        <v>S00356Other Personal Services</v>
      </c>
      <c r="I178" s="49" t="s">
        <v>452</v>
      </c>
      <c r="J178" s="49" t="s">
        <v>67</v>
      </c>
      <c r="K178" s="49" t="s">
        <v>97</v>
      </c>
      <c r="L178" s="50">
        <v>3652</v>
      </c>
      <c r="M178" s="50">
        <v>3652</v>
      </c>
      <c r="N178" s="49" t="s">
        <v>99</v>
      </c>
      <c r="O178" s="50">
        <v>1733139.31</v>
      </c>
    </row>
    <row r="179" spans="1:15" ht="14.4" thickBot="1">
      <c r="A179" s="51"/>
      <c r="B179" s="49" t="s">
        <v>453</v>
      </c>
      <c r="C179" s="49" t="s">
        <v>88</v>
      </c>
      <c r="D179" s="49" t="s">
        <v>89</v>
      </c>
      <c r="E179" s="49" t="s">
        <v>67</v>
      </c>
      <c r="F179" s="49" t="s">
        <v>450</v>
      </c>
      <c r="G179" s="49" t="s">
        <v>451</v>
      </c>
      <c r="H179" s="49" t="str">
        <f t="shared" si="2"/>
        <v>S00356Expenses</v>
      </c>
      <c r="I179" s="49" t="s">
        <v>452</v>
      </c>
      <c r="J179" s="49" t="s">
        <v>67</v>
      </c>
      <c r="K179" s="49" t="s">
        <v>101</v>
      </c>
      <c r="L179" s="50">
        <v>64050</v>
      </c>
      <c r="M179" s="50">
        <v>64050</v>
      </c>
      <c r="N179" s="49" t="s">
        <v>103</v>
      </c>
      <c r="O179" s="50">
        <v>1733139.31</v>
      </c>
    </row>
    <row r="180" spans="1:15" ht="14.4" thickBot="1">
      <c r="A180" s="51"/>
      <c r="B180" s="49" t="s">
        <v>454</v>
      </c>
      <c r="C180" s="49" t="s">
        <v>88</v>
      </c>
      <c r="D180" s="49" t="s">
        <v>89</v>
      </c>
      <c r="E180" s="49" t="s">
        <v>67</v>
      </c>
      <c r="F180" s="49" t="s">
        <v>450</v>
      </c>
      <c r="G180" s="49" t="s">
        <v>451</v>
      </c>
      <c r="H180" s="49" t="str">
        <f t="shared" si="2"/>
        <v>S00356Transfers Out</v>
      </c>
      <c r="I180" s="49" t="s">
        <v>452</v>
      </c>
      <c r="J180" s="49" t="s">
        <v>67</v>
      </c>
      <c r="K180" s="49" t="s">
        <v>105</v>
      </c>
      <c r="L180" s="50">
        <v>1517</v>
      </c>
      <c r="M180" s="50">
        <v>1517</v>
      </c>
      <c r="N180" s="49" t="s">
        <v>107</v>
      </c>
      <c r="O180" s="50">
        <v>1733139.31</v>
      </c>
    </row>
    <row r="181" spans="1:15" ht="14.4" thickBot="1">
      <c r="A181" s="51"/>
      <c r="B181" s="49" t="s">
        <v>455</v>
      </c>
      <c r="C181" s="49" t="s">
        <v>88</v>
      </c>
      <c r="D181" s="49" t="s">
        <v>89</v>
      </c>
      <c r="E181" s="49" t="s">
        <v>67</v>
      </c>
      <c r="F181" s="49" t="s">
        <v>456</v>
      </c>
      <c r="G181" s="49" t="s">
        <v>457</v>
      </c>
      <c r="H181" s="49" t="str">
        <f t="shared" si="2"/>
        <v>S00357Expenses</v>
      </c>
      <c r="I181" s="49" t="s">
        <v>458</v>
      </c>
      <c r="J181" s="49" t="s">
        <v>67</v>
      </c>
      <c r="K181" s="49" t="s">
        <v>101</v>
      </c>
      <c r="L181" s="50">
        <v>25295</v>
      </c>
      <c r="M181" s="50">
        <v>25295</v>
      </c>
      <c r="N181" s="49" t="s">
        <v>103</v>
      </c>
      <c r="O181" s="50">
        <v>1733139.31</v>
      </c>
    </row>
    <row r="182" spans="1:15" ht="14.4" thickBot="1">
      <c r="A182" s="51"/>
      <c r="B182" s="49" t="s">
        <v>459</v>
      </c>
      <c r="C182" s="49" t="s">
        <v>88</v>
      </c>
      <c r="D182" s="49" t="s">
        <v>89</v>
      </c>
      <c r="E182" s="49" t="s">
        <v>67</v>
      </c>
      <c r="F182" s="49" t="s">
        <v>456</v>
      </c>
      <c r="G182" s="49" t="s">
        <v>457</v>
      </c>
      <c r="H182" s="49" t="str">
        <f t="shared" si="2"/>
        <v>S00357Transfers Out</v>
      </c>
      <c r="I182" s="49" t="s">
        <v>458</v>
      </c>
      <c r="J182" s="49" t="s">
        <v>67</v>
      </c>
      <c r="K182" s="49" t="s">
        <v>105</v>
      </c>
      <c r="L182" s="50">
        <v>567</v>
      </c>
      <c r="M182" s="50">
        <v>567</v>
      </c>
      <c r="N182" s="49" t="s">
        <v>107</v>
      </c>
      <c r="O182" s="50">
        <v>1733139.31</v>
      </c>
    </row>
    <row r="183" spans="1:15" ht="14.4" thickBot="1">
      <c r="A183" s="51"/>
      <c r="B183" s="49" t="s">
        <v>460</v>
      </c>
      <c r="C183" s="49" t="s">
        <v>88</v>
      </c>
      <c r="D183" s="49" t="s">
        <v>89</v>
      </c>
      <c r="E183" s="49" t="s">
        <v>67</v>
      </c>
      <c r="F183" s="49" t="s">
        <v>461</v>
      </c>
      <c r="G183" s="49" t="s">
        <v>462</v>
      </c>
      <c r="H183" s="49" t="str">
        <f t="shared" si="2"/>
        <v>S00358Other Personal Services</v>
      </c>
      <c r="I183" s="49" t="s">
        <v>463</v>
      </c>
      <c r="J183" s="49" t="s">
        <v>67</v>
      </c>
      <c r="K183" s="49" t="s">
        <v>97</v>
      </c>
      <c r="L183" s="50">
        <v>31389</v>
      </c>
      <c r="M183" s="50">
        <v>31389</v>
      </c>
      <c r="N183" s="49" t="s">
        <v>99</v>
      </c>
      <c r="O183" s="50">
        <v>1733139.31</v>
      </c>
    </row>
    <row r="184" spans="1:15" ht="14.4" thickBot="1">
      <c r="A184" s="51"/>
      <c r="B184" s="49" t="s">
        <v>464</v>
      </c>
      <c r="C184" s="49" t="s">
        <v>88</v>
      </c>
      <c r="D184" s="49" t="s">
        <v>89</v>
      </c>
      <c r="E184" s="49" t="s">
        <v>67</v>
      </c>
      <c r="F184" s="49" t="s">
        <v>461</v>
      </c>
      <c r="G184" s="49" t="s">
        <v>462</v>
      </c>
      <c r="H184" s="49" t="str">
        <f t="shared" si="2"/>
        <v>S00358Expenses</v>
      </c>
      <c r="I184" s="49" t="s">
        <v>463</v>
      </c>
      <c r="J184" s="49" t="s">
        <v>67</v>
      </c>
      <c r="K184" s="49" t="s">
        <v>101</v>
      </c>
      <c r="L184" s="50">
        <v>18950</v>
      </c>
      <c r="M184" s="50">
        <v>18950</v>
      </c>
      <c r="N184" s="49" t="s">
        <v>103</v>
      </c>
      <c r="O184" s="50">
        <v>1733139.31</v>
      </c>
    </row>
    <row r="185" spans="1:15" ht="14.4" thickBot="1">
      <c r="A185" s="51"/>
      <c r="B185" s="49" t="s">
        <v>465</v>
      </c>
      <c r="C185" s="49" t="s">
        <v>88</v>
      </c>
      <c r="D185" s="49" t="s">
        <v>89</v>
      </c>
      <c r="E185" s="49" t="s">
        <v>67</v>
      </c>
      <c r="F185" s="49" t="s">
        <v>461</v>
      </c>
      <c r="G185" s="49" t="s">
        <v>462</v>
      </c>
      <c r="H185" s="49" t="str">
        <f t="shared" si="2"/>
        <v>S00358Transfers Out</v>
      </c>
      <c r="I185" s="49" t="s">
        <v>463</v>
      </c>
      <c r="J185" s="49" t="s">
        <v>67</v>
      </c>
      <c r="K185" s="49" t="s">
        <v>105</v>
      </c>
      <c r="L185" s="50">
        <v>1128</v>
      </c>
      <c r="M185" s="50">
        <v>1128</v>
      </c>
      <c r="N185" s="49" t="s">
        <v>107</v>
      </c>
      <c r="O185" s="50">
        <v>1733139.31</v>
      </c>
    </row>
    <row r="186" spans="1:15" ht="14.4" thickBot="1">
      <c r="A186" s="51"/>
      <c r="B186" s="49" t="s">
        <v>466</v>
      </c>
      <c r="C186" s="49" t="s">
        <v>88</v>
      </c>
      <c r="D186" s="49" t="s">
        <v>89</v>
      </c>
      <c r="E186" s="49" t="s">
        <v>67</v>
      </c>
      <c r="F186" s="49" t="s">
        <v>467</v>
      </c>
      <c r="G186" s="49" t="s">
        <v>468</v>
      </c>
      <c r="H186" s="49" t="str">
        <f t="shared" si="2"/>
        <v>S00359Expenses</v>
      </c>
      <c r="I186" s="49" t="s">
        <v>469</v>
      </c>
      <c r="J186" s="49" t="s">
        <v>67</v>
      </c>
      <c r="K186" s="49" t="s">
        <v>101</v>
      </c>
      <c r="L186" s="50">
        <v>100000</v>
      </c>
      <c r="M186" s="50">
        <v>100000</v>
      </c>
      <c r="N186" s="49" t="s">
        <v>103</v>
      </c>
      <c r="O186" s="50">
        <v>1733139.31</v>
      </c>
    </row>
    <row r="187" spans="1:15" ht="14.4" thickBot="1">
      <c r="A187" s="51"/>
      <c r="B187" s="49" t="s">
        <v>470</v>
      </c>
      <c r="C187" s="49" t="s">
        <v>88</v>
      </c>
      <c r="D187" s="49" t="s">
        <v>89</v>
      </c>
      <c r="E187" s="49" t="s">
        <v>67</v>
      </c>
      <c r="F187" s="49" t="s">
        <v>467</v>
      </c>
      <c r="G187" s="49" t="s">
        <v>468</v>
      </c>
      <c r="H187" s="49" t="str">
        <f t="shared" si="2"/>
        <v>S00359Transfers Out</v>
      </c>
      <c r="I187" s="49" t="s">
        <v>469</v>
      </c>
      <c r="J187" s="49" t="s">
        <v>67</v>
      </c>
      <c r="K187" s="49" t="s">
        <v>105</v>
      </c>
      <c r="L187" s="50">
        <v>2240</v>
      </c>
      <c r="M187" s="50">
        <v>2240</v>
      </c>
      <c r="N187" s="49" t="s">
        <v>107</v>
      </c>
      <c r="O187" s="50">
        <v>1733139.31</v>
      </c>
    </row>
    <row r="188" spans="1:15" ht="14.4" thickBot="1">
      <c r="A188" s="51"/>
      <c r="B188" s="49" t="s">
        <v>471</v>
      </c>
      <c r="C188" s="49" t="s">
        <v>88</v>
      </c>
      <c r="D188" s="49" t="s">
        <v>89</v>
      </c>
      <c r="E188" s="49" t="s">
        <v>67</v>
      </c>
      <c r="F188" s="49" t="s">
        <v>472</v>
      </c>
      <c r="G188" s="49" t="s">
        <v>473</v>
      </c>
      <c r="H188" s="49" t="str">
        <f t="shared" si="2"/>
        <v>S00520Other Personal Services</v>
      </c>
      <c r="I188" s="49" t="s">
        <v>474</v>
      </c>
      <c r="J188" s="49" t="s">
        <v>67</v>
      </c>
      <c r="K188" s="49" t="s">
        <v>97</v>
      </c>
      <c r="L188" s="50">
        <v>69750</v>
      </c>
      <c r="M188" s="50">
        <v>69750</v>
      </c>
      <c r="N188" s="49" t="s">
        <v>99</v>
      </c>
      <c r="O188" s="50">
        <v>1733139.31</v>
      </c>
    </row>
    <row r="189" spans="1:15" ht="14.4" thickBot="1">
      <c r="A189" s="51"/>
      <c r="B189" s="49" t="s">
        <v>475</v>
      </c>
      <c r="C189" s="49" t="s">
        <v>88</v>
      </c>
      <c r="D189" s="49" t="s">
        <v>89</v>
      </c>
      <c r="E189" s="49" t="s">
        <v>67</v>
      </c>
      <c r="F189" s="49" t="s">
        <v>472</v>
      </c>
      <c r="G189" s="49" t="s">
        <v>473</v>
      </c>
      <c r="H189" s="49" t="str">
        <f t="shared" si="2"/>
        <v>S00520OPS - Graduate Assistant</v>
      </c>
      <c r="I189" s="49" t="s">
        <v>474</v>
      </c>
      <c r="J189" s="49" t="s">
        <v>67</v>
      </c>
      <c r="K189" s="49" t="s">
        <v>146</v>
      </c>
      <c r="L189" s="50">
        <v>10560</v>
      </c>
      <c r="M189" s="50">
        <v>10560</v>
      </c>
      <c r="N189" s="49" t="s">
        <v>147</v>
      </c>
      <c r="O189" s="50">
        <v>1733139.31</v>
      </c>
    </row>
    <row r="190" spans="1:15" ht="14.4" thickBot="1">
      <c r="A190" s="51"/>
      <c r="B190" s="49" t="s">
        <v>476</v>
      </c>
      <c r="C190" s="49" t="s">
        <v>88</v>
      </c>
      <c r="D190" s="49" t="s">
        <v>89</v>
      </c>
      <c r="E190" s="49" t="s">
        <v>67</v>
      </c>
      <c r="F190" s="49" t="s">
        <v>472</v>
      </c>
      <c r="G190" s="49" t="s">
        <v>473</v>
      </c>
      <c r="H190" s="49" t="str">
        <f t="shared" si="2"/>
        <v>S00520Expenses</v>
      </c>
      <c r="I190" s="49" t="s">
        <v>474</v>
      </c>
      <c r="J190" s="49" t="s">
        <v>67</v>
      </c>
      <c r="K190" s="49" t="s">
        <v>101</v>
      </c>
      <c r="L190" s="50">
        <v>478500</v>
      </c>
      <c r="M190" s="50">
        <v>478500</v>
      </c>
      <c r="N190" s="49" t="s">
        <v>103</v>
      </c>
      <c r="O190" s="50">
        <v>1733139.31</v>
      </c>
    </row>
    <row r="191" spans="1:15" ht="14.4" thickBot="1">
      <c r="A191" s="51"/>
      <c r="B191" s="49" t="s">
        <v>477</v>
      </c>
      <c r="C191" s="49" t="s">
        <v>88</v>
      </c>
      <c r="D191" s="49" t="s">
        <v>89</v>
      </c>
      <c r="E191" s="49" t="s">
        <v>67</v>
      </c>
      <c r="F191" s="49" t="s">
        <v>472</v>
      </c>
      <c r="G191" s="49" t="s">
        <v>473</v>
      </c>
      <c r="H191" s="49" t="str">
        <f t="shared" si="2"/>
        <v>S00520Transfers Out</v>
      </c>
      <c r="I191" s="49" t="s">
        <v>474</v>
      </c>
      <c r="J191" s="49" t="s">
        <v>67</v>
      </c>
      <c r="K191" s="49" t="s">
        <v>105</v>
      </c>
      <c r="L191" s="50">
        <v>12517</v>
      </c>
      <c r="M191" s="50">
        <v>12517</v>
      </c>
      <c r="N191" s="49" t="s">
        <v>107</v>
      </c>
      <c r="O191" s="50">
        <v>1733139.31</v>
      </c>
    </row>
    <row r="192" spans="1:15" ht="14.4" thickBot="1">
      <c r="A192" s="51"/>
      <c r="B192" s="49" t="s">
        <v>478</v>
      </c>
      <c r="C192" s="49" t="s">
        <v>88</v>
      </c>
      <c r="D192" s="49" t="s">
        <v>89</v>
      </c>
      <c r="E192" s="49" t="s">
        <v>67</v>
      </c>
      <c r="F192" s="49" t="s">
        <v>479</v>
      </c>
      <c r="G192" s="49" t="s">
        <v>480</v>
      </c>
      <c r="H192" s="49" t="str">
        <f t="shared" si="2"/>
        <v>S00758Revenue</v>
      </c>
      <c r="I192" s="49" t="s">
        <v>481</v>
      </c>
      <c r="J192" s="49" t="s">
        <v>67</v>
      </c>
      <c r="K192" s="49" t="s">
        <v>131</v>
      </c>
      <c r="L192" s="50">
        <v>0</v>
      </c>
      <c r="M192" s="50">
        <v>0</v>
      </c>
      <c r="N192" s="49" t="s">
        <v>134</v>
      </c>
      <c r="O192" s="50">
        <v>1733139.31</v>
      </c>
    </row>
    <row r="193" spans="1:15" ht="14.4" thickBot="1">
      <c r="A193" s="51"/>
      <c r="B193" s="49" t="s">
        <v>482</v>
      </c>
      <c r="C193" s="49" t="s">
        <v>88</v>
      </c>
      <c r="D193" s="49" t="s">
        <v>89</v>
      </c>
      <c r="E193" s="49" t="s">
        <v>67</v>
      </c>
      <c r="F193" s="49" t="s">
        <v>479</v>
      </c>
      <c r="G193" s="49" t="s">
        <v>480</v>
      </c>
      <c r="H193" s="49" t="str">
        <f t="shared" si="2"/>
        <v>S00758Expenses</v>
      </c>
      <c r="I193" s="49" t="s">
        <v>481</v>
      </c>
      <c r="J193" s="49" t="s">
        <v>67</v>
      </c>
      <c r="K193" s="49" t="s">
        <v>101</v>
      </c>
      <c r="L193" s="50">
        <v>0</v>
      </c>
      <c r="M193" s="50">
        <v>0</v>
      </c>
      <c r="N193" s="49" t="s">
        <v>103</v>
      </c>
      <c r="O193" s="50">
        <v>1733139.31</v>
      </c>
    </row>
    <row r="194" spans="1:15" ht="14.4" thickBot="1">
      <c r="A194" s="51"/>
      <c r="B194" s="49" t="s">
        <v>483</v>
      </c>
      <c r="C194" s="49" t="s">
        <v>88</v>
      </c>
      <c r="D194" s="49" t="s">
        <v>89</v>
      </c>
      <c r="E194" s="49" t="s">
        <v>67</v>
      </c>
      <c r="F194" s="49" t="s">
        <v>479</v>
      </c>
      <c r="G194" s="49" t="s">
        <v>480</v>
      </c>
      <c r="H194" s="49" t="str">
        <f t="shared" si="2"/>
        <v>S00758Transfers Out</v>
      </c>
      <c r="I194" s="49" t="s">
        <v>481</v>
      </c>
      <c r="J194" s="49" t="s">
        <v>67</v>
      </c>
      <c r="K194" s="49" t="s">
        <v>105</v>
      </c>
      <c r="L194" s="50">
        <v>882093</v>
      </c>
      <c r="M194" s="50">
        <v>882093</v>
      </c>
      <c r="N194" s="49" t="s">
        <v>107</v>
      </c>
      <c r="O194" s="50">
        <v>1733139.31</v>
      </c>
    </row>
    <row r="195" spans="1:15" ht="14.4" thickBot="1">
      <c r="A195" s="51"/>
      <c r="B195" s="49" t="s">
        <v>484</v>
      </c>
      <c r="C195" s="49" t="s">
        <v>88</v>
      </c>
      <c r="D195" s="49" t="s">
        <v>89</v>
      </c>
      <c r="E195" s="49" t="s">
        <v>67</v>
      </c>
      <c r="F195" s="49" t="s">
        <v>485</v>
      </c>
      <c r="G195" s="49" t="s">
        <v>486</v>
      </c>
      <c r="H195" s="49" t="str">
        <f t="shared" si="2"/>
        <v>S00759Transfers Out</v>
      </c>
      <c r="I195" s="49" t="s">
        <v>487</v>
      </c>
      <c r="J195" s="49" t="s">
        <v>67</v>
      </c>
      <c r="K195" s="49" t="s">
        <v>105</v>
      </c>
      <c r="L195" s="50">
        <v>234248</v>
      </c>
      <c r="M195" s="50">
        <v>234248</v>
      </c>
      <c r="N195" s="49" t="s">
        <v>107</v>
      </c>
      <c r="O195" s="50">
        <v>1733139.31</v>
      </c>
    </row>
    <row r="196" spans="1:15" ht="14.4" thickBot="1">
      <c r="A196" s="51"/>
      <c r="B196" s="49" t="s">
        <v>488</v>
      </c>
      <c r="C196" s="49" t="s">
        <v>88</v>
      </c>
      <c r="D196" s="49" t="s">
        <v>89</v>
      </c>
      <c r="E196" s="49" t="s">
        <v>67</v>
      </c>
      <c r="F196" s="49" t="s">
        <v>489</v>
      </c>
      <c r="G196" s="49" t="s">
        <v>490</v>
      </c>
      <c r="H196" s="49" t="str">
        <f t="shared" si="2"/>
        <v>S00760Expenses</v>
      </c>
      <c r="I196" s="49" t="s">
        <v>491</v>
      </c>
      <c r="J196" s="49" t="s">
        <v>67</v>
      </c>
      <c r="K196" s="49" t="s">
        <v>101</v>
      </c>
      <c r="L196" s="50">
        <v>0</v>
      </c>
      <c r="M196" s="50">
        <v>0</v>
      </c>
      <c r="N196" s="49" t="s">
        <v>103</v>
      </c>
      <c r="O196" s="50">
        <v>1733139.31</v>
      </c>
    </row>
    <row r="197" spans="1:15" ht="14.4" thickBot="1">
      <c r="A197" s="51"/>
      <c r="B197" s="49" t="s">
        <v>492</v>
      </c>
      <c r="C197" s="49" t="s">
        <v>88</v>
      </c>
      <c r="D197" s="49" t="s">
        <v>89</v>
      </c>
      <c r="E197" s="49" t="s">
        <v>67</v>
      </c>
      <c r="F197" s="49" t="s">
        <v>489</v>
      </c>
      <c r="G197" s="49" t="s">
        <v>490</v>
      </c>
      <c r="H197" s="49" t="str">
        <f t="shared" si="2"/>
        <v>S00760Transfers Out</v>
      </c>
      <c r="I197" s="49" t="s">
        <v>491</v>
      </c>
      <c r="J197" s="49" t="s">
        <v>67</v>
      </c>
      <c r="K197" s="49" t="s">
        <v>105</v>
      </c>
      <c r="L197" s="50">
        <v>767328</v>
      </c>
      <c r="M197" s="50">
        <v>767328</v>
      </c>
      <c r="N197" s="49" t="s">
        <v>107</v>
      </c>
      <c r="O197" s="50">
        <v>1733139.31</v>
      </c>
    </row>
    <row r="198" spans="1:15" ht="14.4" thickBot="1">
      <c r="A198" s="51"/>
      <c r="B198" s="49" t="s">
        <v>493</v>
      </c>
      <c r="C198" s="49" t="s">
        <v>88</v>
      </c>
      <c r="D198" s="49" t="s">
        <v>89</v>
      </c>
      <c r="E198" s="49" t="s">
        <v>67</v>
      </c>
      <c r="F198" s="49" t="s">
        <v>494</v>
      </c>
      <c r="G198" s="49" t="s">
        <v>495</v>
      </c>
      <c r="H198" s="49" t="str">
        <f t="shared" si="2"/>
        <v>S00901Expenses</v>
      </c>
      <c r="I198" s="49" t="s">
        <v>496</v>
      </c>
      <c r="J198" s="49" t="s">
        <v>67</v>
      </c>
      <c r="K198" s="49" t="s">
        <v>101</v>
      </c>
      <c r="L198" s="50">
        <v>8600</v>
      </c>
      <c r="M198" s="50">
        <v>8600</v>
      </c>
      <c r="N198" s="49" t="s">
        <v>103</v>
      </c>
      <c r="O198" s="50">
        <v>1733139.31</v>
      </c>
    </row>
    <row r="199" spans="1:15" ht="14.4" thickBot="1">
      <c r="A199" s="51"/>
      <c r="B199" s="49" t="s">
        <v>497</v>
      </c>
      <c r="C199" s="49" t="s">
        <v>88</v>
      </c>
      <c r="D199" s="49" t="s">
        <v>89</v>
      </c>
      <c r="E199" s="49" t="s">
        <v>67</v>
      </c>
      <c r="F199" s="49" t="s">
        <v>494</v>
      </c>
      <c r="G199" s="49" t="s">
        <v>495</v>
      </c>
      <c r="H199" s="49" t="str">
        <f t="shared" si="2"/>
        <v>S00901Transfers Out</v>
      </c>
      <c r="I199" s="49" t="s">
        <v>496</v>
      </c>
      <c r="J199" s="49" t="s">
        <v>67</v>
      </c>
      <c r="K199" s="49" t="s">
        <v>105</v>
      </c>
      <c r="L199" s="50">
        <v>193</v>
      </c>
      <c r="M199" s="50">
        <v>193</v>
      </c>
      <c r="N199" s="49" t="s">
        <v>107</v>
      </c>
      <c r="O199" s="50">
        <v>1733139.31</v>
      </c>
    </row>
    <row r="200" spans="1:15" ht="14.4" thickBot="1">
      <c r="A200" s="51"/>
      <c r="B200" s="49" t="s">
        <v>498</v>
      </c>
      <c r="C200" s="49" t="s">
        <v>88</v>
      </c>
      <c r="D200" s="49" t="s">
        <v>89</v>
      </c>
      <c r="E200" s="49" t="s">
        <v>67</v>
      </c>
      <c r="F200" s="49" t="s">
        <v>499</v>
      </c>
      <c r="G200" s="49" t="s">
        <v>500</v>
      </c>
      <c r="H200" s="49" t="str">
        <f t="shared" si="2"/>
        <v>S01300Salaries And Benefits</v>
      </c>
      <c r="I200" s="49" t="s">
        <v>501</v>
      </c>
      <c r="J200" s="49" t="s">
        <v>67</v>
      </c>
      <c r="K200" s="49" t="s">
        <v>92</v>
      </c>
      <c r="L200" s="50">
        <v>154657</v>
      </c>
      <c r="M200" s="50">
        <v>154657</v>
      </c>
      <c r="N200" s="49" t="s">
        <v>95</v>
      </c>
      <c r="O200" s="50">
        <v>1733139.31</v>
      </c>
    </row>
    <row r="201" spans="1:15" ht="14.4" thickBot="1">
      <c r="A201" s="51"/>
      <c r="B201" s="49" t="s">
        <v>502</v>
      </c>
      <c r="C201" s="49" t="s">
        <v>88</v>
      </c>
      <c r="D201" s="49" t="s">
        <v>89</v>
      </c>
      <c r="E201" s="49" t="s">
        <v>67</v>
      </c>
      <c r="F201" s="49" t="s">
        <v>499</v>
      </c>
      <c r="G201" s="49" t="s">
        <v>500</v>
      </c>
      <c r="H201" s="49" t="str">
        <f t="shared" si="2"/>
        <v>S01300Other Personal Services</v>
      </c>
      <c r="I201" s="49" t="s">
        <v>501</v>
      </c>
      <c r="J201" s="49" t="s">
        <v>67</v>
      </c>
      <c r="K201" s="49" t="s">
        <v>97</v>
      </c>
      <c r="L201" s="50">
        <v>32640</v>
      </c>
      <c r="M201" s="50">
        <v>32640</v>
      </c>
      <c r="N201" s="49" t="s">
        <v>99</v>
      </c>
      <c r="O201" s="50">
        <v>1733139.31</v>
      </c>
    </row>
    <row r="202" spans="1:15" ht="14.4" thickBot="1">
      <c r="A202" s="51"/>
      <c r="B202" s="49" t="s">
        <v>503</v>
      </c>
      <c r="C202" s="49" t="s">
        <v>88</v>
      </c>
      <c r="D202" s="49" t="s">
        <v>89</v>
      </c>
      <c r="E202" s="49" t="s">
        <v>67</v>
      </c>
      <c r="F202" s="49" t="s">
        <v>499</v>
      </c>
      <c r="G202" s="49" t="s">
        <v>500</v>
      </c>
      <c r="H202" s="49" t="str">
        <f t="shared" ref="H202:H265" si="3">CONCATENATE(G202,N202)</f>
        <v>S01300OPS - Graduate Assistant</v>
      </c>
      <c r="I202" s="49" t="s">
        <v>501</v>
      </c>
      <c r="J202" s="49" t="s">
        <v>67</v>
      </c>
      <c r="K202" s="49" t="s">
        <v>146</v>
      </c>
      <c r="L202" s="50">
        <v>10560</v>
      </c>
      <c r="M202" s="50">
        <v>10560</v>
      </c>
      <c r="N202" s="49" t="s">
        <v>147</v>
      </c>
      <c r="O202" s="50">
        <v>1733139.31</v>
      </c>
    </row>
    <row r="203" spans="1:15" ht="14.4" thickBot="1">
      <c r="A203" s="51"/>
      <c r="B203" s="49" t="s">
        <v>504</v>
      </c>
      <c r="C203" s="49" t="s">
        <v>88</v>
      </c>
      <c r="D203" s="49" t="s">
        <v>89</v>
      </c>
      <c r="E203" s="49" t="s">
        <v>67</v>
      </c>
      <c r="F203" s="49" t="s">
        <v>499</v>
      </c>
      <c r="G203" s="49" t="s">
        <v>500</v>
      </c>
      <c r="H203" s="49" t="str">
        <f t="shared" si="3"/>
        <v>S01300Expenses</v>
      </c>
      <c r="I203" s="49" t="s">
        <v>501</v>
      </c>
      <c r="J203" s="49" t="s">
        <v>67</v>
      </c>
      <c r="K203" s="49" t="s">
        <v>101</v>
      </c>
      <c r="L203" s="50">
        <v>37650</v>
      </c>
      <c r="M203" s="50">
        <v>37650</v>
      </c>
      <c r="N203" s="49" t="s">
        <v>103</v>
      </c>
      <c r="O203" s="50">
        <v>1733139.31</v>
      </c>
    </row>
    <row r="204" spans="1:15" ht="14.4" thickBot="1">
      <c r="A204" s="51"/>
      <c r="B204" s="49" t="s">
        <v>505</v>
      </c>
      <c r="C204" s="49" t="s">
        <v>88</v>
      </c>
      <c r="D204" s="49" t="s">
        <v>89</v>
      </c>
      <c r="E204" s="49" t="s">
        <v>67</v>
      </c>
      <c r="F204" s="49" t="s">
        <v>499</v>
      </c>
      <c r="G204" s="49" t="s">
        <v>500</v>
      </c>
      <c r="H204" s="49" t="str">
        <f t="shared" si="3"/>
        <v>S01300Transfers Out</v>
      </c>
      <c r="I204" s="49" t="s">
        <v>501</v>
      </c>
      <c r="J204" s="49" t="s">
        <v>67</v>
      </c>
      <c r="K204" s="49" t="s">
        <v>105</v>
      </c>
      <c r="L204" s="50">
        <v>5275</v>
      </c>
      <c r="M204" s="50">
        <v>5275</v>
      </c>
      <c r="N204" s="49" t="s">
        <v>107</v>
      </c>
      <c r="O204" s="50">
        <v>1733139.31</v>
      </c>
    </row>
    <row r="205" spans="1:15" ht="14.4" thickBot="1">
      <c r="A205" s="51"/>
      <c r="B205" s="49" t="s">
        <v>506</v>
      </c>
      <c r="C205" s="49" t="s">
        <v>88</v>
      </c>
      <c r="D205" s="49" t="s">
        <v>89</v>
      </c>
      <c r="E205" s="49" t="s">
        <v>67</v>
      </c>
      <c r="F205" s="49" t="s">
        <v>507</v>
      </c>
      <c r="G205" s="49" t="s">
        <v>508</v>
      </c>
      <c r="H205" s="49" t="str">
        <f t="shared" si="3"/>
        <v>S20012Expenses</v>
      </c>
      <c r="I205" s="49" t="s">
        <v>509</v>
      </c>
      <c r="J205" s="49" t="s">
        <v>67</v>
      </c>
      <c r="K205" s="49" t="s">
        <v>101</v>
      </c>
      <c r="L205" s="50">
        <v>65274</v>
      </c>
      <c r="M205" s="50">
        <v>62774</v>
      </c>
      <c r="N205" s="49" t="s">
        <v>103</v>
      </c>
      <c r="O205" s="50">
        <v>1733139.31</v>
      </c>
    </row>
    <row r="206" spans="1:15" ht="14.4" thickBot="1">
      <c r="A206" s="51"/>
      <c r="B206" s="49" t="s">
        <v>510</v>
      </c>
      <c r="C206" s="49" t="s">
        <v>88</v>
      </c>
      <c r="D206" s="49" t="s">
        <v>89</v>
      </c>
      <c r="E206" s="49" t="s">
        <v>67</v>
      </c>
      <c r="F206" s="49" t="s">
        <v>507</v>
      </c>
      <c r="G206" s="49" t="s">
        <v>508</v>
      </c>
      <c r="H206" s="49" t="str">
        <f t="shared" si="3"/>
        <v>S20012Transfers Out</v>
      </c>
      <c r="I206" s="49" t="s">
        <v>509</v>
      </c>
      <c r="J206" s="49" t="s">
        <v>67</v>
      </c>
      <c r="K206" s="49" t="s">
        <v>105</v>
      </c>
      <c r="L206" s="50">
        <v>1462</v>
      </c>
      <c r="M206" s="50">
        <v>1462</v>
      </c>
      <c r="N206" s="49" t="s">
        <v>107</v>
      </c>
      <c r="O206" s="50">
        <v>1733139.31</v>
      </c>
    </row>
    <row r="207" spans="1:15" ht="14.4" thickBot="1">
      <c r="A207" s="51"/>
      <c r="B207" s="49" t="s">
        <v>511</v>
      </c>
      <c r="C207" s="49" t="s">
        <v>88</v>
      </c>
      <c r="D207" s="49" t="s">
        <v>89</v>
      </c>
      <c r="E207" s="49" t="s">
        <v>67</v>
      </c>
      <c r="F207" s="49" t="s">
        <v>512</v>
      </c>
      <c r="G207" s="49" t="s">
        <v>513</v>
      </c>
      <c r="H207" s="49" t="str">
        <f t="shared" si="3"/>
        <v>S50004Transfers Out</v>
      </c>
      <c r="I207" s="49" t="s">
        <v>514</v>
      </c>
      <c r="J207" s="49" t="s">
        <v>67</v>
      </c>
      <c r="K207" s="49" t="s">
        <v>105</v>
      </c>
      <c r="L207" s="50">
        <v>1925000</v>
      </c>
      <c r="M207" s="50">
        <v>1925000</v>
      </c>
      <c r="N207" s="49" t="s">
        <v>107</v>
      </c>
      <c r="O207" s="50">
        <v>1733139.31</v>
      </c>
    </row>
    <row r="208" spans="1:15" ht="14.4" thickBot="1">
      <c r="A208" s="51"/>
      <c r="B208" s="49" t="s">
        <v>515</v>
      </c>
      <c r="C208" s="49" t="s">
        <v>88</v>
      </c>
      <c r="D208" s="49" t="s">
        <v>89</v>
      </c>
      <c r="E208" s="49" t="s">
        <v>67</v>
      </c>
      <c r="F208" s="49" t="s">
        <v>516</v>
      </c>
      <c r="G208" s="49" t="s">
        <v>517</v>
      </c>
      <c r="H208" s="49" t="str">
        <f t="shared" si="3"/>
        <v>S70200Revenue</v>
      </c>
      <c r="I208" s="49" t="s">
        <v>518</v>
      </c>
      <c r="J208" s="49" t="s">
        <v>67</v>
      </c>
      <c r="K208" s="49" t="s">
        <v>131</v>
      </c>
      <c r="L208" s="50">
        <v>8666159</v>
      </c>
      <c r="M208" s="50">
        <v>8666159</v>
      </c>
      <c r="N208" s="49" t="s">
        <v>134</v>
      </c>
      <c r="O208" s="50">
        <v>1733139.31</v>
      </c>
    </row>
    <row r="209" spans="1:15" ht="14.4" thickBot="1">
      <c r="A209" s="51"/>
      <c r="B209" s="49" t="s">
        <v>519</v>
      </c>
      <c r="C209" s="49" t="s">
        <v>88</v>
      </c>
      <c r="D209" s="49" t="s">
        <v>89</v>
      </c>
      <c r="E209" s="49" t="s">
        <v>67</v>
      </c>
      <c r="F209" s="49" t="s">
        <v>516</v>
      </c>
      <c r="G209" s="49" t="s">
        <v>517</v>
      </c>
      <c r="H209" s="49" t="str">
        <f t="shared" si="3"/>
        <v>S70200Transfers Out</v>
      </c>
      <c r="I209" s="49" t="s">
        <v>518</v>
      </c>
      <c r="J209" s="49" t="s">
        <v>67</v>
      </c>
      <c r="K209" s="49" t="s">
        <v>105</v>
      </c>
      <c r="L209" s="50">
        <v>250000</v>
      </c>
      <c r="M209" s="50">
        <v>250000</v>
      </c>
      <c r="N209" s="49" t="s">
        <v>107</v>
      </c>
      <c r="O209" s="50">
        <v>1733139.31</v>
      </c>
    </row>
    <row r="210" spans="1:15" ht="14.4" thickBot="1">
      <c r="A210" s="51"/>
      <c r="B210" s="49" t="s">
        <v>520</v>
      </c>
      <c r="C210" s="49" t="s">
        <v>88</v>
      </c>
      <c r="D210" s="49" t="s">
        <v>89</v>
      </c>
      <c r="E210" s="49" t="s">
        <v>67</v>
      </c>
      <c r="F210" s="49" t="s">
        <v>521</v>
      </c>
      <c r="G210" s="49" t="s">
        <v>522</v>
      </c>
      <c r="H210" s="49" t="str">
        <f t="shared" si="3"/>
        <v>T00701Salaries And Benefits</v>
      </c>
      <c r="I210" s="49" t="s">
        <v>523</v>
      </c>
      <c r="J210" s="49" t="s">
        <v>67</v>
      </c>
      <c r="K210" s="49" t="s">
        <v>92</v>
      </c>
      <c r="L210" s="50">
        <v>0</v>
      </c>
      <c r="M210" s="50">
        <v>0</v>
      </c>
      <c r="N210" s="49" t="s">
        <v>95</v>
      </c>
      <c r="O210" s="50">
        <v>1733139.31</v>
      </c>
    </row>
    <row r="211" spans="1:15" ht="14.4" thickBot="1">
      <c r="A211" s="51"/>
      <c r="B211" s="49" t="s">
        <v>524</v>
      </c>
      <c r="C211" s="49" t="s">
        <v>88</v>
      </c>
      <c r="D211" s="49" t="s">
        <v>89</v>
      </c>
      <c r="E211" s="49" t="s">
        <v>67</v>
      </c>
      <c r="F211" s="49" t="s">
        <v>525</v>
      </c>
      <c r="G211" s="49" t="s">
        <v>526</v>
      </c>
      <c r="H211" s="49" t="str">
        <f t="shared" si="3"/>
        <v>T01110Other Personal Services</v>
      </c>
      <c r="I211" s="49" t="s">
        <v>527</v>
      </c>
      <c r="J211" s="49" t="s">
        <v>67</v>
      </c>
      <c r="K211" s="49" t="s">
        <v>97</v>
      </c>
      <c r="L211" s="50">
        <v>30433</v>
      </c>
      <c r="M211" s="50">
        <v>30433</v>
      </c>
      <c r="N211" s="49" t="s">
        <v>99</v>
      </c>
      <c r="O211" s="50">
        <v>1733139.31</v>
      </c>
    </row>
    <row r="212" spans="1:15" ht="14.4" thickBot="1">
      <c r="A212" s="51"/>
      <c r="B212" s="49" t="s">
        <v>528</v>
      </c>
      <c r="C212" s="49" t="s">
        <v>88</v>
      </c>
      <c r="D212" s="49" t="s">
        <v>89</v>
      </c>
      <c r="E212" s="49" t="s">
        <v>67</v>
      </c>
      <c r="F212" s="49" t="s">
        <v>525</v>
      </c>
      <c r="G212" s="49" t="s">
        <v>526</v>
      </c>
      <c r="H212" s="49" t="str">
        <f t="shared" si="3"/>
        <v>T01110Expenses</v>
      </c>
      <c r="I212" s="49" t="s">
        <v>527</v>
      </c>
      <c r="J212" s="49" t="s">
        <v>67</v>
      </c>
      <c r="K212" s="49" t="s">
        <v>101</v>
      </c>
      <c r="L212" s="50">
        <v>120000</v>
      </c>
      <c r="M212" s="50">
        <v>120000</v>
      </c>
      <c r="N212" s="49" t="s">
        <v>103</v>
      </c>
      <c r="O212" s="50">
        <v>1733139.31</v>
      </c>
    </row>
    <row r="213" spans="1:15" ht="14.4" thickBot="1">
      <c r="A213" s="51"/>
      <c r="B213" s="49" t="s">
        <v>529</v>
      </c>
      <c r="C213" s="49" t="s">
        <v>88</v>
      </c>
      <c r="D213" s="49" t="s">
        <v>89</v>
      </c>
      <c r="E213" s="49" t="s">
        <v>67</v>
      </c>
      <c r="F213" s="49" t="s">
        <v>525</v>
      </c>
      <c r="G213" s="49" t="s">
        <v>526</v>
      </c>
      <c r="H213" s="49" t="str">
        <f t="shared" si="3"/>
        <v>T01110Transfers Out</v>
      </c>
      <c r="I213" s="49" t="s">
        <v>527</v>
      </c>
      <c r="J213" s="49" t="s">
        <v>67</v>
      </c>
      <c r="K213" s="49" t="s">
        <v>105</v>
      </c>
      <c r="L213" s="50">
        <v>3370</v>
      </c>
      <c r="M213" s="50">
        <v>3370</v>
      </c>
      <c r="N213" s="49" t="s">
        <v>107</v>
      </c>
      <c r="O213" s="50">
        <v>1733139.31</v>
      </c>
    </row>
    <row r="214" spans="1:15" ht="14.4" thickBot="1">
      <c r="A214" s="51"/>
      <c r="B214" s="49" t="s">
        <v>530</v>
      </c>
      <c r="C214" s="49" t="s">
        <v>88</v>
      </c>
      <c r="D214" s="49" t="s">
        <v>89</v>
      </c>
      <c r="E214" s="49" t="s">
        <v>67</v>
      </c>
      <c r="F214" s="49" t="s">
        <v>531</v>
      </c>
      <c r="G214" s="49" t="s">
        <v>532</v>
      </c>
      <c r="H214" s="49" t="str">
        <f t="shared" si="3"/>
        <v>T01111Expenses</v>
      </c>
      <c r="I214" s="49" t="s">
        <v>533</v>
      </c>
      <c r="J214" s="49" t="s">
        <v>67</v>
      </c>
      <c r="K214" s="49" t="s">
        <v>101</v>
      </c>
      <c r="L214" s="50">
        <v>3000</v>
      </c>
      <c r="M214" s="50">
        <v>3000</v>
      </c>
      <c r="N214" s="49" t="s">
        <v>103</v>
      </c>
      <c r="O214" s="50">
        <v>1733139.31</v>
      </c>
    </row>
    <row r="215" spans="1:15" ht="14.4" thickBot="1">
      <c r="A215" s="51"/>
      <c r="B215" s="49" t="s">
        <v>534</v>
      </c>
      <c r="C215" s="49" t="s">
        <v>88</v>
      </c>
      <c r="D215" s="49" t="s">
        <v>89</v>
      </c>
      <c r="E215" s="49" t="s">
        <v>67</v>
      </c>
      <c r="F215" s="49" t="s">
        <v>531</v>
      </c>
      <c r="G215" s="49" t="s">
        <v>532</v>
      </c>
      <c r="H215" s="49" t="str">
        <f t="shared" si="3"/>
        <v>T01111Transfers Out</v>
      </c>
      <c r="I215" s="49" t="s">
        <v>533</v>
      </c>
      <c r="J215" s="49" t="s">
        <v>67</v>
      </c>
      <c r="K215" s="49" t="s">
        <v>105</v>
      </c>
      <c r="L215" s="50">
        <v>67</v>
      </c>
      <c r="M215" s="50">
        <v>67</v>
      </c>
      <c r="N215" s="49" t="s">
        <v>107</v>
      </c>
      <c r="O215" s="50">
        <v>1733139.31</v>
      </c>
    </row>
    <row r="216" spans="1:15" ht="14.4" thickBot="1">
      <c r="A216" s="51"/>
      <c r="B216" s="49" t="s">
        <v>535</v>
      </c>
      <c r="C216" s="49" t="s">
        <v>88</v>
      </c>
      <c r="D216" s="49" t="s">
        <v>89</v>
      </c>
      <c r="E216" s="49" t="s">
        <v>67</v>
      </c>
      <c r="F216" s="49" t="s">
        <v>536</v>
      </c>
      <c r="G216" s="49" t="s">
        <v>537</v>
      </c>
      <c r="H216" s="49" t="str">
        <f t="shared" si="3"/>
        <v>T01120Expenses</v>
      </c>
      <c r="I216" s="49" t="s">
        <v>538</v>
      </c>
      <c r="J216" s="49" t="s">
        <v>67</v>
      </c>
      <c r="K216" s="49" t="s">
        <v>101</v>
      </c>
      <c r="L216" s="50">
        <v>38600</v>
      </c>
      <c r="M216" s="50">
        <v>38600</v>
      </c>
      <c r="N216" s="49" t="s">
        <v>103</v>
      </c>
      <c r="O216" s="50">
        <v>1733139.31</v>
      </c>
    </row>
    <row r="217" spans="1:15" ht="14.4" thickBot="1">
      <c r="A217" s="51"/>
      <c r="B217" s="49" t="s">
        <v>539</v>
      </c>
      <c r="C217" s="49" t="s">
        <v>88</v>
      </c>
      <c r="D217" s="49" t="s">
        <v>89</v>
      </c>
      <c r="E217" s="49" t="s">
        <v>67</v>
      </c>
      <c r="F217" s="49" t="s">
        <v>536</v>
      </c>
      <c r="G217" s="49" t="s">
        <v>537</v>
      </c>
      <c r="H217" s="49" t="str">
        <f t="shared" si="3"/>
        <v>T01120Transfers Out</v>
      </c>
      <c r="I217" s="49" t="s">
        <v>538</v>
      </c>
      <c r="J217" s="49" t="s">
        <v>67</v>
      </c>
      <c r="K217" s="49" t="s">
        <v>105</v>
      </c>
      <c r="L217" s="50">
        <v>865</v>
      </c>
      <c r="M217" s="50">
        <v>865</v>
      </c>
      <c r="N217" s="49" t="s">
        <v>107</v>
      </c>
      <c r="O217" s="50">
        <v>1733139.31</v>
      </c>
    </row>
    <row r="218" spans="1:15" ht="14.4" thickBot="1">
      <c r="A218" s="51"/>
      <c r="B218" s="49" t="s">
        <v>540</v>
      </c>
      <c r="C218" s="49" t="s">
        <v>88</v>
      </c>
      <c r="D218" s="49" t="s">
        <v>89</v>
      </c>
      <c r="E218" s="49" t="s">
        <v>67</v>
      </c>
      <c r="F218" s="49" t="s">
        <v>541</v>
      </c>
      <c r="G218" s="49" t="s">
        <v>542</v>
      </c>
      <c r="H218" s="49" t="str">
        <f t="shared" si="3"/>
        <v>T01122Other Personal Services</v>
      </c>
      <c r="I218" s="49" t="s">
        <v>543</v>
      </c>
      <c r="J218" s="49" t="s">
        <v>67</v>
      </c>
      <c r="K218" s="49" t="s">
        <v>97</v>
      </c>
      <c r="L218" s="50">
        <v>74801</v>
      </c>
      <c r="M218" s="50">
        <v>74801</v>
      </c>
      <c r="N218" s="49" t="s">
        <v>99</v>
      </c>
      <c r="O218" s="50">
        <v>1733139.31</v>
      </c>
    </row>
    <row r="219" spans="1:15" ht="14.4" thickBot="1">
      <c r="A219" s="51"/>
      <c r="B219" s="49" t="s">
        <v>544</v>
      </c>
      <c r="C219" s="49" t="s">
        <v>88</v>
      </c>
      <c r="D219" s="49" t="s">
        <v>89</v>
      </c>
      <c r="E219" s="49" t="s">
        <v>67</v>
      </c>
      <c r="F219" s="49" t="s">
        <v>541</v>
      </c>
      <c r="G219" s="49" t="s">
        <v>542</v>
      </c>
      <c r="H219" s="49" t="str">
        <f t="shared" si="3"/>
        <v>T01122Expenses</v>
      </c>
      <c r="I219" s="49" t="s">
        <v>543</v>
      </c>
      <c r="J219" s="49" t="s">
        <v>67</v>
      </c>
      <c r="K219" s="49" t="s">
        <v>101</v>
      </c>
      <c r="L219" s="50">
        <v>350</v>
      </c>
      <c r="M219" s="50">
        <v>350</v>
      </c>
      <c r="N219" s="49" t="s">
        <v>103</v>
      </c>
      <c r="O219" s="50">
        <v>1733139.31</v>
      </c>
    </row>
    <row r="220" spans="1:15" ht="14.4" thickBot="1">
      <c r="A220" s="51"/>
      <c r="B220" s="49" t="s">
        <v>545</v>
      </c>
      <c r="C220" s="49" t="s">
        <v>88</v>
      </c>
      <c r="D220" s="49" t="s">
        <v>89</v>
      </c>
      <c r="E220" s="49" t="s">
        <v>67</v>
      </c>
      <c r="F220" s="49" t="s">
        <v>541</v>
      </c>
      <c r="G220" s="49" t="s">
        <v>542</v>
      </c>
      <c r="H220" s="49" t="str">
        <f t="shared" si="3"/>
        <v>T01122Transfers Out</v>
      </c>
      <c r="I220" s="49" t="s">
        <v>543</v>
      </c>
      <c r="J220" s="49" t="s">
        <v>67</v>
      </c>
      <c r="K220" s="49" t="s">
        <v>105</v>
      </c>
      <c r="L220" s="50">
        <v>1683</v>
      </c>
      <c r="M220" s="50">
        <v>1683</v>
      </c>
      <c r="N220" s="49" t="s">
        <v>107</v>
      </c>
      <c r="O220" s="50">
        <v>1733139.31</v>
      </c>
    </row>
    <row r="221" spans="1:15" ht="14.4" thickBot="1">
      <c r="A221" s="51"/>
      <c r="B221" s="49" t="s">
        <v>546</v>
      </c>
      <c r="C221" s="49" t="s">
        <v>88</v>
      </c>
      <c r="D221" s="49" t="s">
        <v>89</v>
      </c>
      <c r="E221" s="49" t="s">
        <v>67</v>
      </c>
      <c r="F221" s="49" t="s">
        <v>547</v>
      </c>
      <c r="G221" s="49" t="s">
        <v>548</v>
      </c>
      <c r="H221" s="49" t="str">
        <f t="shared" si="3"/>
        <v>T01124Expenses</v>
      </c>
      <c r="I221" s="49" t="s">
        <v>549</v>
      </c>
      <c r="J221" s="49" t="s">
        <v>67</v>
      </c>
      <c r="K221" s="49" t="s">
        <v>101</v>
      </c>
      <c r="L221" s="50">
        <v>0</v>
      </c>
      <c r="M221" s="50">
        <v>12100</v>
      </c>
      <c r="N221" s="49" t="s">
        <v>103</v>
      </c>
      <c r="O221" s="50">
        <v>1733139.31</v>
      </c>
    </row>
    <row r="222" spans="1:15" ht="14.4" thickBot="1">
      <c r="A222" s="51"/>
      <c r="B222" s="49" t="s">
        <v>550</v>
      </c>
      <c r="C222" s="49" t="s">
        <v>88</v>
      </c>
      <c r="D222" s="49" t="s">
        <v>89</v>
      </c>
      <c r="E222" s="49" t="s">
        <v>67</v>
      </c>
      <c r="F222" s="49" t="s">
        <v>547</v>
      </c>
      <c r="G222" s="49" t="s">
        <v>548</v>
      </c>
      <c r="H222" s="49" t="str">
        <f t="shared" si="3"/>
        <v>T01124Transfers Out</v>
      </c>
      <c r="I222" s="49" t="s">
        <v>549</v>
      </c>
      <c r="J222" s="49" t="s">
        <v>67</v>
      </c>
      <c r="K222" s="49" t="s">
        <v>105</v>
      </c>
      <c r="L222" s="50">
        <v>0</v>
      </c>
      <c r="M222" s="50">
        <v>271</v>
      </c>
      <c r="N222" s="49" t="s">
        <v>107</v>
      </c>
      <c r="O222" s="50">
        <v>1733139.31</v>
      </c>
    </row>
    <row r="223" spans="1:15" ht="14.4" thickBot="1">
      <c r="A223" s="51"/>
      <c r="B223" s="49" t="s">
        <v>551</v>
      </c>
      <c r="C223" s="49" t="s">
        <v>88</v>
      </c>
      <c r="D223" s="49" t="s">
        <v>89</v>
      </c>
      <c r="E223" s="49" t="s">
        <v>67</v>
      </c>
      <c r="F223" s="49" t="s">
        <v>552</v>
      </c>
      <c r="G223" s="49" t="s">
        <v>553</v>
      </c>
      <c r="H223" s="49" t="str">
        <f t="shared" si="3"/>
        <v>T01125Expenses</v>
      </c>
      <c r="I223" s="49" t="s">
        <v>554</v>
      </c>
      <c r="J223" s="49" t="s">
        <v>67</v>
      </c>
      <c r="K223" s="49" t="s">
        <v>101</v>
      </c>
      <c r="L223" s="50">
        <v>10680</v>
      </c>
      <c r="M223" s="50">
        <v>10680</v>
      </c>
      <c r="N223" s="49" t="s">
        <v>103</v>
      </c>
      <c r="O223" s="50">
        <v>1733139.31</v>
      </c>
    </row>
    <row r="224" spans="1:15" ht="14.4" thickBot="1">
      <c r="A224" s="51"/>
      <c r="B224" s="49" t="s">
        <v>555</v>
      </c>
      <c r="C224" s="49" t="s">
        <v>88</v>
      </c>
      <c r="D224" s="49" t="s">
        <v>89</v>
      </c>
      <c r="E224" s="49" t="s">
        <v>67</v>
      </c>
      <c r="F224" s="49" t="s">
        <v>552</v>
      </c>
      <c r="G224" s="49" t="s">
        <v>553</v>
      </c>
      <c r="H224" s="49" t="str">
        <f t="shared" si="3"/>
        <v>T01125Transfers Out</v>
      </c>
      <c r="I224" s="49" t="s">
        <v>554</v>
      </c>
      <c r="J224" s="49" t="s">
        <v>67</v>
      </c>
      <c r="K224" s="49" t="s">
        <v>105</v>
      </c>
      <c r="L224" s="50">
        <v>239</v>
      </c>
      <c r="M224" s="50">
        <v>239</v>
      </c>
      <c r="N224" s="49" t="s">
        <v>107</v>
      </c>
      <c r="O224" s="50">
        <v>1733139.31</v>
      </c>
    </row>
    <row r="225" spans="1:15" ht="14.4" thickBot="1">
      <c r="A225" s="51"/>
      <c r="B225" s="49" t="s">
        <v>556</v>
      </c>
      <c r="C225" s="49" t="s">
        <v>88</v>
      </c>
      <c r="D225" s="49" t="s">
        <v>89</v>
      </c>
      <c r="E225" s="49" t="s">
        <v>67</v>
      </c>
      <c r="F225" s="49" t="s">
        <v>557</v>
      </c>
      <c r="G225" s="49" t="s">
        <v>558</v>
      </c>
      <c r="H225" s="49" t="str">
        <f t="shared" si="3"/>
        <v>T01128Expenses</v>
      </c>
      <c r="I225" s="49" t="s">
        <v>559</v>
      </c>
      <c r="J225" s="49" t="s">
        <v>67</v>
      </c>
      <c r="K225" s="49" t="s">
        <v>101</v>
      </c>
      <c r="L225" s="50">
        <v>5000</v>
      </c>
      <c r="M225" s="50">
        <v>5000</v>
      </c>
      <c r="N225" s="49" t="s">
        <v>103</v>
      </c>
      <c r="O225" s="50">
        <v>1733139.31</v>
      </c>
    </row>
    <row r="226" spans="1:15" ht="14.4" thickBot="1">
      <c r="A226" s="51"/>
      <c r="B226" s="49" t="s">
        <v>560</v>
      </c>
      <c r="C226" s="49" t="s">
        <v>88</v>
      </c>
      <c r="D226" s="49" t="s">
        <v>89</v>
      </c>
      <c r="E226" s="49" t="s">
        <v>67</v>
      </c>
      <c r="F226" s="49" t="s">
        <v>557</v>
      </c>
      <c r="G226" s="49" t="s">
        <v>558</v>
      </c>
      <c r="H226" s="49" t="str">
        <f t="shared" si="3"/>
        <v>T01128Transfers Out</v>
      </c>
      <c r="I226" s="49" t="s">
        <v>559</v>
      </c>
      <c r="J226" s="49" t="s">
        <v>67</v>
      </c>
      <c r="K226" s="49" t="s">
        <v>105</v>
      </c>
      <c r="L226" s="50">
        <v>112</v>
      </c>
      <c r="M226" s="50">
        <v>112</v>
      </c>
      <c r="N226" s="49" t="s">
        <v>107</v>
      </c>
      <c r="O226" s="50">
        <v>1733139.31</v>
      </c>
    </row>
    <row r="227" spans="1:15" ht="14.4" thickBot="1">
      <c r="A227" s="51"/>
      <c r="B227" s="49" t="s">
        <v>561</v>
      </c>
      <c r="C227" s="49" t="s">
        <v>88</v>
      </c>
      <c r="D227" s="49" t="s">
        <v>89</v>
      </c>
      <c r="E227" s="49" t="s">
        <v>67</v>
      </c>
      <c r="F227" s="49" t="s">
        <v>562</v>
      </c>
      <c r="G227" s="49" t="s">
        <v>563</v>
      </c>
      <c r="H227" s="49" t="str">
        <f t="shared" si="3"/>
        <v>T01129Expenses</v>
      </c>
      <c r="I227" s="49" t="s">
        <v>564</v>
      </c>
      <c r="J227" s="49" t="s">
        <v>67</v>
      </c>
      <c r="K227" s="49" t="s">
        <v>101</v>
      </c>
      <c r="L227" s="50">
        <v>7000</v>
      </c>
      <c r="M227" s="50">
        <v>7000</v>
      </c>
      <c r="N227" s="49" t="s">
        <v>103</v>
      </c>
      <c r="O227" s="50">
        <v>1733139.31</v>
      </c>
    </row>
    <row r="228" spans="1:15" ht="14.4" thickBot="1">
      <c r="A228" s="51"/>
      <c r="B228" s="49" t="s">
        <v>565</v>
      </c>
      <c r="C228" s="49" t="s">
        <v>88</v>
      </c>
      <c r="D228" s="49" t="s">
        <v>89</v>
      </c>
      <c r="E228" s="49" t="s">
        <v>67</v>
      </c>
      <c r="F228" s="49" t="s">
        <v>562</v>
      </c>
      <c r="G228" s="49" t="s">
        <v>563</v>
      </c>
      <c r="H228" s="49" t="str">
        <f t="shared" si="3"/>
        <v>T01129Transfers Out</v>
      </c>
      <c r="I228" s="49" t="s">
        <v>564</v>
      </c>
      <c r="J228" s="49" t="s">
        <v>67</v>
      </c>
      <c r="K228" s="49" t="s">
        <v>105</v>
      </c>
      <c r="L228" s="50">
        <v>157</v>
      </c>
      <c r="M228" s="50">
        <v>157</v>
      </c>
      <c r="N228" s="49" t="s">
        <v>107</v>
      </c>
      <c r="O228" s="50">
        <v>1733139.31</v>
      </c>
    </row>
    <row r="229" spans="1:15" ht="14.4" thickBot="1">
      <c r="A229" s="51"/>
      <c r="B229" s="49" t="s">
        <v>566</v>
      </c>
      <c r="C229" s="49" t="s">
        <v>88</v>
      </c>
      <c r="D229" s="49" t="s">
        <v>89</v>
      </c>
      <c r="E229" s="49" t="s">
        <v>67</v>
      </c>
      <c r="F229" s="49" t="s">
        <v>567</v>
      </c>
      <c r="G229" s="49" t="s">
        <v>568</v>
      </c>
      <c r="H229" s="49" t="str">
        <f t="shared" si="3"/>
        <v>T01130Expenses</v>
      </c>
      <c r="I229" s="49" t="s">
        <v>569</v>
      </c>
      <c r="J229" s="49" t="s">
        <v>67</v>
      </c>
      <c r="K229" s="49" t="s">
        <v>101</v>
      </c>
      <c r="L229" s="50">
        <v>4400</v>
      </c>
      <c r="M229" s="50">
        <v>4400</v>
      </c>
      <c r="N229" s="49" t="s">
        <v>103</v>
      </c>
      <c r="O229" s="50">
        <v>1733139.31</v>
      </c>
    </row>
    <row r="230" spans="1:15" ht="14.4" thickBot="1">
      <c r="A230" s="51"/>
      <c r="B230" s="49" t="s">
        <v>570</v>
      </c>
      <c r="C230" s="49" t="s">
        <v>88</v>
      </c>
      <c r="D230" s="49" t="s">
        <v>89</v>
      </c>
      <c r="E230" s="49" t="s">
        <v>67</v>
      </c>
      <c r="F230" s="49" t="s">
        <v>567</v>
      </c>
      <c r="G230" s="49" t="s">
        <v>568</v>
      </c>
      <c r="H230" s="49" t="str">
        <f t="shared" si="3"/>
        <v>T01130Transfers Out</v>
      </c>
      <c r="I230" s="49" t="s">
        <v>569</v>
      </c>
      <c r="J230" s="49" t="s">
        <v>67</v>
      </c>
      <c r="K230" s="49" t="s">
        <v>105</v>
      </c>
      <c r="L230" s="50">
        <v>99</v>
      </c>
      <c r="M230" s="50">
        <v>99</v>
      </c>
      <c r="N230" s="49" t="s">
        <v>107</v>
      </c>
      <c r="O230" s="50">
        <v>1733139.31</v>
      </c>
    </row>
    <row r="231" spans="1:15" ht="14.4" thickBot="1">
      <c r="A231" s="51"/>
      <c r="B231" s="49" t="s">
        <v>571</v>
      </c>
      <c r="C231" s="49" t="s">
        <v>88</v>
      </c>
      <c r="D231" s="49" t="s">
        <v>89</v>
      </c>
      <c r="E231" s="49" t="s">
        <v>67</v>
      </c>
      <c r="F231" s="49" t="s">
        <v>572</v>
      </c>
      <c r="G231" s="49" t="s">
        <v>573</v>
      </c>
      <c r="H231" s="49" t="str">
        <f t="shared" si="3"/>
        <v>T01133Expenses</v>
      </c>
      <c r="I231" s="49" t="s">
        <v>574</v>
      </c>
      <c r="J231" s="49" t="s">
        <v>67</v>
      </c>
      <c r="K231" s="49" t="s">
        <v>101</v>
      </c>
      <c r="L231" s="50">
        <v>16200</v>
      </c>
      <c r="M231" s="50">
        <v>16200</v>
      </c>
      <c r="N231" s="49" t="s">
        <v>103</v>
      </c>
      <c r="O231" s="50">
        <v>1733139.31</v>
      </c>
    </row>
    <row r="232" spans="1:15" ht="14.4" thickBot="1">
      <c r="A232" s="51"/>
      <c r="B232" s="49" t="s">
        <v>575</v>
      </c>
      <c r="C232" s="49" t="s">
        <v>88</v>
      </c>
      <c r="D232" s="49" t="s">
        <v>89</v>
      </c>
      <c r="E232" s="49" t="s">
        <v>67</v>
      </c>
      <c r="F232" s="49" t="s">
        <v>572</v>
      </c>
      <c r="G232" s="49" t="s">
        <v>573</v>
      </c>
      <c r="H232" s="49" t="str">
        <f t="shared" si="3"/>
        <v>T01133Transfers Out</v>
      </c>
      <c r="I232" s="49" t="s">
        <v>574</v>
      </c>
      <c r="J232" s="49" t="s">
        <v>67</v>
      </c>
      <c r="K232" s="49" t="s">
        <v>105</v>
      </c>
      <c r="L232" s="50">
        <v>236089</v>
      </c>
      <c r="M232" s="50">
        <v>236089</v>
      </c>
      <c r="N232" s="49" t="s">
        <v>107</v>
      </c>
      <c r="O232" s="50">
        <v>1733139.31</v>
      </c>
    </row>
    <row r="233" spans="1:15" ht="14.4" thickBot="1">
      <c r="A233" s="51"/>
      <c r="B233" s="49" t="s">
        <v>576</v>
      </c>
      <c r="C233" s="49" t="s">
        <v>88</v>
      </c>
      <c r="D233" s="49" t="s">
        <v>89</v>
      </c>
      <c r="E233" s="49" t="s">
        <v>67</v>
      </c>
      <c r="F233" s="49" t="s">
        <v>577</v>
      </c>
      <c r="G233" s="49" t="s">
        <v>578</v>
      </c>
      <c r="H233" s="49" t="str">
        <f t="shared" si="3"/>
        <v>T01139Expenses</v>
      </c>
      <c r="I233" s="49" t="s">
        <v>579</v>
      </c>
      <c r="J233" s="49" t="s">
        <v>67</v>
      </c>
      <c r="K233" s="49" t="s">
        <v>101</v>
      </c>
      <c r="L233" s="50">
        <v>5330</v>
      </c>
      <c r="M233" s="50">
        <v>5330</v>
      </c>
      <c r="N233" s="49" t="s">
        <v>103</v>
      </c>
      <c r="O233" s="50">
        <v>1733139.31</v>
      </c>
    </row>
    <row r="234" spans="1:15" ht="14.4" thickBot="1">
      <c r="A234" s="51"/>
      <c r="B234" s="49" t="s">
        <v>580</v>
      </c>
      <c r="C234" s="49" t="s">
        <v>88</v>
      </c>
      <c r="D234" s="49" t="s">
        <v>89</v>
      </c>
      <c r="E234" s="49" t="s">
        <v>67</v>
      </c>
      <c r="F234" s="49" t="s">
        <v>577</v>
      </c>
      <c r="G234" s="49" t="s">
        <v>578</v>
      </c>
      <c r="H234" s="49" t="str">
        <f t="shared" si="3"/>
        <v>T01139Transfers Out</v>
      </c>
      <c r="I234" s="49" t="s">
        <v>579</v>
      </c>
      <c r="J234" s="49" t="s">
        <v>67</v>
      </c>
      <c r="K234" s="49" t="s">
        <v>105</v>
      </c>
      <c r="L234" s="50">
        <v>119</v>
      </c>
      <c r="M234" s="50">
        <v>119</v>
      </c>
      <c r="N234" s="49" t="s">
        <v>107</v>
      </c>
      <c r="O234" s="50">
        <v>1733139.31</v>
      </c>
    </row>
    <row r="235" spans="1:15" ht="14.4" thickBot="1">
      <c r="A235" s="51"/>
      <c r="B235" s="49" t="s">
        <v>581</v>
      </c>
      <c r="C235" s="49" t="s">
        <v>88</v>
      </c>
      <c r="D235" s="49" t="s">
        <v>89</v>
      </c>
      <c r="E235" s="49" t="s">
        <v>67</v>
      </c>
      <c r="F235" s="49" t="s">
        <v>582</v>
      </c>
      <c r="G235" s="49" t="s">
        <v>583</v>
      </c>
      <c r="H235" s="49" t="str">
        <f t="shared" si="3"/>
        <v>T01148Expenses</v>
      </c>
      <c r="I235" s="49" t="s">
        <v>584</v>
      </c>
      <c r="J235" s="49" t="s">
        <v>67</v>
      </c>
      <c r="K235" s="49" t="s">
        <v>101</v>
      </c>
      <c r="L235" s="50">
        <v>4015</v>
      </c>
      <c r="M235" s="50">
        <v>4015</v>
      </c>
      <c r="N235" s="49" t="s">
        <v>103</v>
      </c>
      <c r="O235" s="50">
        <v>1733139.31</v>
      </c>
    </row>
    <row r="236" spans="1:15" ht="14.4" thickBot="1">
      <c r="A236" s="51"/>
      <c r="B236" s="49" t="s">
        <v>585</v>
      </c>
      <c r="C236" s="49" t="s">
        <v>88</v>
      </c>
      <c r="D236" s="49" t="s">
        <v>89</v>
      </c>
      <c r="E236" s="49" t="s">
        <v>67</v>
      </c>
      <c r="F236" s="49" t="s">
        <v>582</v>
      </c>
      <c r="G236" s="49" t="s">
        <v>583</v>
      </c>
      <c r="H236" s="49" t="str">
        <f t="shared" si="3"/>
        <v>T01148Transfers Out</v>
      </c>
      <c r="I236" s="49" t="s">
        <v>584</v>
      </c>
      <c r="J236" s="49" t="s">
        <v>67</v>
      </c>
      <c r="K236" s="49" t="s">
        <v>105</v>
      </c>
      <c r="L236" s="50">
        <v>90</v>
      </c>
      <c r="M236" s="50">
        <v>90</v>
      </c>
      <c r="N236" s="49" t="s">
        <v>107</v>
      </c>
      <c r="O236" s="50">
        <v>1733139.31</v>
      </c>
    </row>
    <row r="237" spans="1:15" ht="14.4" thickBot="1">
      <c r="A237" s="51"/>
      <c r="B237" s="49" t="s">
        <v>586</v>
      </c>
      <c r="C237" s="49" t="s">
        <v>88</v>
      </c>
      <c r="D237" s="49" t="s">
        <v>89</v>
      </c>
      <c r="E237" s="49" t="s">
        <v>67</v>
      </c>
      <c r="F237" s="49" t="s">
        <v>587</v>
      </c>
      <c r="G237" s="49" t="s">
        <v>588</v>
      </c>
      <c r="H237" s="49" t="str">
        <f t="shared" si="3"/>
        <v>T01154Expenses</v>
      </c>
      <c r="I237" s="49" t="s">
        <v>589</v>
      </c>
      <c r="J237" s="49" t="s">
        <v>67</v>
      </c>
      <c r="K237" s="49" t="s">
        <v>101</v>
      </c>
      <c r="L237" s="50">
        <v>2400</v>
      </c>
      <c r="M237" s="50">
        <v>2400</v>
      </c>
      <c r="N237" s="49" t="s">
        <v>103</v>
      </c>
      <c r="O237" s="50">
        <v>1733139.31</v>
      </c>
    </row>
    <row r="238" spans="1:15" ht="14.4" thickBot="1">
      <c r="A238" s="51"/>
      <c r="B238" s="49" t="s">
        <v>590</v>
      </c>
      <c r="C238" s="49" t="s">
        <v>88</v>
      </c>
      <c r="D238" s="49" t="s">
        <v>89</v>
      </c>
      <c r="E238" s="49" t="s">
        <v>67</v>
      </c>
      <c r="F238" s="49" t="s">
        <v>587</v>
      </c>
      <c r="G238" s="49" t="s">
        <v>588</v>
      </c>
      <c r="H238" s="49" t="str">
        <f t="shared" si="3"/>
        <v>T01154Transfers Out</v>
      </c>
      <c r="I238" s="49" t="s">
        <v>589</v>
      </c>
      <c r="J238" s="49" t="s">
        <v>67</v>
      </c>
      <c r="K238" s="49" t="s">
        <v>105</v>
      </c>
      <c r="L238" s="50">
        <v>54</v>
      </c>
      <c r="M238" s="50">
        <v>54</v>
      </c>
      <c r="N238" s="49" t="s">
        <v>107</v>
      </c>
      <c r="O238" s="50">
        <v>1733139.31</v>
      </c>
    </row>
    <row r="239" spans="1:15" ht="14.4" thickBot="1">
      <c r="A239" s="51"/>
      <c r="B239" s="49" t="s">
        <v>591</v>
      </c>
      <c r="C239" s="49" t="s">
        <v>88</v>
      </c>
      <c r="D239" s="49" t="s">
        <v>89</v>
      </c>
      <c r="E239" s="49" t="s">
        <v>67</v>
      </c>
      <c r="F239" s="49" t="s">
        <v>592</v>
      </c>
      <c r="G239" s="49" t="s">
        <v>593</v>
      </c>
      <c r="H239" s="49" t="str">
        <f t="shared" si="3"/>
        <v>T01155Expenses</v>
      </c>
      <c r="I239" s="49" t="s">
        <v>594</v>
      </c>
      <c r="J239" s="49" t="s">
        <v>67</v>
      </c>
      <c r="K239" s="49" t="s">
        <v>101</v>
      </c>
      <c r="L239" s="50">
        <v>15000</v>
      </c>
      <c r="M239" s="50">
        <v>15000</v>
      </c>
      <c r="N239" s="49" t="s">
        <v>103</v>
      </c>
      <c r="O239" s="50">
        <v>1733139.31</v>
      </c>
    </row>
    <row r="240" spans="1:15" ht="14.4" thickBot="1">
      <c r="A240" s="51"/>
      <c r="B240" s="49" t="s">
        <v>595</v>
      </c>
      <c r="C240" s="49" t="s">
        <v>88</v>
      </c>
      <c r="D240" s="49" t="s">
        <v>89</v>
      </c>
      <c r="E240" s="49" t="s">
        <v>67</v>
      </c>
      <c r="F240" s="49" t="s">
        <v>592</v>
      </c>
      <c r="G240" s="49" t="s">
        <v>593</v>
      </c>
      <c r="H240" s="49" t="str">
        <f t="shared" si="3"/>
        <v>T01155Transfers Out</v>
      </c>
      <c r="I240" s="49" t="s">
        <v>594</v>
      </c>
      <c r="J240" s="49" t="s">
        <v>67</v>
      </c>
      <c r="K240" s="49" t="s">
        <v>105</v>
      </c>
      <c r="L240" s="50">
        <v>336</v>
      </c>
      <c r="M240" s="50">
        <v>336</v>
      </c>
      <c r="N240" s="49" t="s">
        <v>107</v>
      </c>
      <c r="O240" s="50">
        <v>1733139.31</v>
      </c>
    </row>
    <row r="241" spans="1:15" ht="14.4" thickBot="1">
      <c r="A241" s="51"/>
      <c r="B241" s="49" t="s">
        <v>596</v>
      </c>
      <c r="C241" s="49" t="s">
        <v>88</v>
      </c>
      <c r="D241" s="49" t="s">
        <v>89</v>
      </c>
      <c r="E241" s="49" t="s">
        <v>67</v>
      </c>
      <c r="F241" s="49" t="s">
        <v>597</v>
      </c>
      <c r="G241" s="49" t="s">
        <v>598</v>
      </c>
      <c r="H241" s="49" t="str">
        <f t="shared" si="3"/>
        <v>T01172Expenses</v>
      </c>
      <c r="I241" s="49" t="s">
        <v>599</v>
      </c>
      <c r="J241" s="49" t="s">
        <v>67</v>
      </c>
      <c r="K241" s="49" t="s">
        <v>101</v>
      </c>
      <c r="L241" s="50">
        <v>28289</v>
      </c>
      <c r="M241" s="50">
        <v>25289</v>
      </c>
      <c r="N241" s="49" t="s">
        <v>103</v>
      </c>
      <c r="O241" s="50">
        <v>1733139.31</v>
      </c>
    </row>
    <row r="242" spans="1:15" ht="14.4" thickBot="1">
      <c r="A242" s="51"/>
      <c r="B242" s="49" t="s">
        <v>600</v>
      </c>
      <c r="C242" s="49" t="s">
        <v>88</v>
      </c>
      <c r="D242" s="49" t="s">
        <v>89</v>
      </c>
      <c r="E242" s="49" t="s">
        <v>67</v>
      </c>
      <c r="F242" s="49" t="s">
        <v>597</v>
      </c>
      <c r="G242" s="49" t="s">
        <v>598</v>
      </c>
      <c r="H242" s="49" t="str">
        <f t="shared" si="3"/>
        <v>T01172Transfers Out</v>
      </c>
      <c r="I242" s="49" t="s">
        <v>599</v>
      </c>
      <c r="J242" s="49" t="s">
        <v>67</v>
      </c>
      <c r="K242" s="49" t="s">
        <v>105</v>
      </c>
      <c r="L242" s="50">
        <v>634</v>
      </c>
      <c r="M242" s="50">
        <v>634</v>
      </c>
      <c r="N242" s="49" t="s">
        <v>107</v>
      </c>
      <c r="O242" s="50">
        <v>1733139.31</v>
      </c>
    </row>
    <row r="243" spans="1:15" ht="14.4" thickBot="1">
      <c r="A243" s="51"/>
      <c r="B243" s="49" t="s">
        <v>601</v>
      </c>
      <c r="C243" s="49" t="s">
        <v>88</v>
      </c>
      <c r="D243" s="49" t="s">
        <v>89</v>
      </c>
      <c r="E243" s="49" t="s">
        <v>67</v>
      </c>
      <c r="F243" s="49" t="s">
        <v>602</v>
      </c>
      <c r="G243" s="49" t="s">
        <v>603</v>
      </c>
      <c r="H243" s="49" t="str">
        <f t="shared" si="3"/>
        <v>T01173Expenses</v>
      </c>
      <c r="I243" s="49" t="s">
        <v>604</v>
      </c>
      <c r="J243" s="49" t="s">
        <v>67</v>
      </c>
      <c r="K243" s="49" t="s">
        <v>101</v>
      </c>
      <c r="L243" s="50">
        <v>1900</v>
      </c>
      <c r="M243" s="50">
        <v>1900</v>
      </c>
      <c r="N243" s="49" t="s">
        <v>103</v>
      </c>
      <c r="O243" s="50">
        <v>1733139.31</v>
      </c>
    </row>
    <row r="244" spans="1:15" ht="14.4" thickBot="1">
      <c r="A244" s="51"/>
      <c r="B244" s="49" t="s">
        <v>605</v>
      </c>
      <c r="C244" s="49" t="s">
        <v>88</v>
      </c>
      <c r="D244" s="49" t="s">
        <v>89</v>
      </c>
      <c r="E244" s="49" t="s">
        <v>67</v>
      </c>
      <c r="F244" s="49" t="s">
        <v>602</v>
      </c>
      <c r="G244" s="49" t="s">
        <v>603</v>
      </c>
      <c r="H244" s="49" t="str">
        <f t="shared" si="3"/>
        <v>T01173Transfers Out</v>
      </c>
      <c r="I244" s="49" t="s">
        <v>604</v>
      </c>
      <c r="J244" s="49" t="s">
        <v>67</v>
      </c>
      <c r="K244" s="49" t="s">
        <v>105</v>
      </c>
      <c r="L244" s="50">
        <v>43</v>
      </c>
      <c r="M244" s="50">
        <v>43</v>
      </c>
      <c r="N244" s="49" t="s">
        <v>107</v>
      </c>
      <c r="O244" s="50">
        <v>1733139.31</v>
      </c>
    </row>
    <row r="245" spans="1:15" ht="14.4" thickBot="1">
      <c r="A245" s="51"/>
      <c r="B245" s="49" t="s">
        <v>606</v>
      </c>
      <c r="C245" s="49" t="s">
        <v>88</v>
      </c>
      <c r="D245" s="49" t="s">
        <v>89</v>
      </c>
      <c r="E245" s="49" t="s">
        <v>67</v>
      </c>
      <c r="F245" s="49" t="s">
        <v>607</v>
      </c>
      <c r="G245" s="49" t="s">
        <v>608</v>
      </c>
      <c r="H245" s="49" t="str">
        <f t="shared" si="3"/>
        <v>T01174Expenses</v>
      </c>
      <c r="I245" s="49" t="s">
        <v>609</v>
      </c>
      <c r="J245" s="49" t="s">
        <v>67</v>
      </c>
      <c r="K245" s="49" t="s">
        <v>101</v>
      </c>
      <c r="L245" s="50">
        <v>4750</v>
      </c>
      <c r="M245" s="50">
        <v>4750</v>
      </c>
      <c r="N245" s="49" t="s">
        <v>103</v>
      </c>
      <c r="O245" s="50">
        <v>1733139.31</v>
      </c>
    </row>
    <row r="246" spans="1:15" ht="14.4" thickBot="1">
      <c r="A246" s="51"/>
      <c r="B246" s="49" t="s">
        <v>610</v>
      </c>
      <c r="C246" s="49" t="s">
        <v>88</v>
      </c>
      <c r="D246" s="49" t="s">
        <v>89</v>
      </c>
      <c r="E246" s="49" t="s">
        <v>67</v>
      </c>
      <c r="F246" s="49" t="s">
        <v>607</v>
      </c>
      <c r="G246" s="49" t="s">
        <v>608</v>
      </c>
      <c r="H246" s="49" t="str">
        <f t="shared" si="3"/>
        <v>T01174Transfers Out</v>
      </c>
      <c r="I246" s="49" t="s">
        <v>609</v>
      </c>
      <c r="J246" s="49" t="s">
        <v>67</v>
      </c>
      <c r="K246" s="49" t="s">
        <v>105</v>
      </c>
      <c r="L246" s="50">
        <v>106</v>
      </c>
      <c r="M246" s="50">
        <v>106</v>
      </c>
      <c r="N246" s="49" t="s">
        <v>107</v>
      </c>
      <c r="O246" s="50">
        <v>1733139.31</v>
      </c>
    </row>
    <row r="247" spans="1:15" ht="14.4" thickBot="1">
      <c r="A247" s="51"/>
      <c r="B247" s="49" t="s">
        <v>611</v>
      </c>
      <c r="C247" s="49" t="s">
        <v>88</v>
      </c>
      <c r="D247" s="49" t="s">
        <v>89</v>
      </c>
      <c r="E247" s="49" t="s">
        <v>612</v>
      </c>
      <c r="F247" s="49" t="s">
        <v>613</v>
      </c>
      <c r="G247" s="49" t="s">
        <v>614</v>
      </c>
      <c r="H247" s="49" t="str">
        <f t="shared" si="3"/>
        <v>S00312Revenue</v>
      </c>
      <c r="I247" s="49" t="s">
        <v>615</v>
      </c>
      <c r="J247" s="49" t="s">
        <v>612</v>
      </c>
      <c r="K247" s="49" t="s">
        <v>131</v>
      </c>
      <c r="L247" s="50">
        <v>3000</v>
      </c>
      <c r="M247" s="50">
        <v>3000</v>
      </c>
      <c r="N247" s="49" t="s">
        <v>134</v>
      </c>
      <c r="O247" s="50">
        <v>9205.7800000000007</v>
      </c>
    </row>
    <row r="248" spans="1:15" ht="14.4" thickBot="1">
      <c r="A248" s="51"/>
      <c r="B248" s="49" t="s">
        <v>616</v>
      </c>
      <c r="C248" s="49" t="s">
        <v>88</v>
      </c>
      <c r="D248" s="49" t="s">
        <v>89</v>
      </c>
      <c r="E248" s="49" t="s">
        <v>612</v>
      </c>
      <c r="F248" s="49" t="s">
        <v>613</v>
      </c>
      <c r="G248" s="49" t="s">
        <v>614</v>
      </c>
      <c r="H248" s="49" t="str">
        <f t="shared" si="3"/>
        <v>S00312Expenses</v>
      </c>
      <c r="I248" s="49" t="s">
        <v>615</v>
      </c>
      <c r="J248" s="49" t="s">
        <v>612</v>
      </c>
      <c r="K248" s="49" t="s">
        <v>101</v>
      </c>
      <c r="L248" s="50">
        <v>2934</v>
      </c>
      <c r="M248" s="50">
        <v>2934</v>
      </c>
      <c r="N248" s="49" t="s">
        <v>103</v>
      </c>
      <c r="O248" s="50">
        <v>9205.7800000000007</v>
      </c>
    </row>
    <row r="249" spans="1:15" ht="14.4" thickBot="1">
      <c r="A249" s="51"/>
      <c r="B249" s="49" t="s">
        <v>617</v>
      </c>
      <c r="C249" s="49" t="s">
        <v>88</v>
      </c>
      <c r="D249" s="49" t="s">
        <v>89</v>
      </c>
      <c r="E249" s="49" t="s">
        <v>612</v>
      </c>
      <c r="F249" s="49" t="s">
        <v>613</v>
      </c>
      <c r="G249" s="49" t="s">
        <v>614</v>
      </c>
      <c r="H249" s="49" t="str">
        <f t="shared" si="3"/>
        <v>S00312Transfers Out</v>
      </c>
      <c r="I249" s="49" t="s">
        <v>615</v>
      </c>
      <c r="J249" s="49" t="s">
        <v>612</v>
      </c>
      <c r="K249" s="49" t="s">
        <v>105</v>
      </c>
      <c r="L249" s="50">
        <v>66</v>
      </c>
      <c r="M249" s="50">
        <v>66</v>
      </c>
      <c r="N249" s="49" t="s">
        <v>107</v>
      </c>
      <c r="O249" s="50">
        <v>9205.7800000000007</v>
      </c>
    </row>
    <row r="250" spans="1:15" ht="14.4" thickBot="1">
      <c r="A250" s="51"/>
      <c r="B250" s="49" t="s">
        <v>618</v>
      </c>
      <c r="C250" s="49" t="s">
        <v>88</v>
      </c>
      <c r="D250" s="49" t="s">
        <v>89</v>
      </c>
      <c r="E250" s="49" t="s">
        <v>619</v>
      </c>
      <c r="F250" s="49"/>
      <c r="G250" s="49"/>
      <c r="H250" s="49" t="str">
        <f t="shared" si="3"/>
        <v/>
      </c>
      <c r="I250" s="49">
        <v>0</v>
      </c>
      <c r="J250" s="49" t="s">
        <v>619</v>
      </c>
      <c r="K250" s="49"/>
      <c r="L250" s="50">
        <v>0</v>
      </c>
      <c r="M250" s="50">
        <v>0</v>
      </c>
      <c r="N250" s="49"/>
      <c r="O250" s="50">
        <v>0</v>
      </c>
    </row>
    <row r="251" spans="1:15" ht="14.4" thickBot="1">
      <c r="A251" s="51"/>
      <c r="B251" s="49" t="s">
        <v>620</v>
      </c>
      <c r="C251" s="49" t="s">
        <v>88</v>
      </c>
      <c r="D251" s="49" t="s">
        <v>89</v>
      </c>
      <c r="E251" s="49" t="s">
        <v>621</v>
      </c>
      <c r="F251" s="49" t="s">
        <v>622</v>
      </c>
      <c r="G251" s="49" t="s">
        <v>623</v>
      </c>
      <c r="H251" s="49" t="str">
        <f t="shared" si="3"/>
        <v>S00315Revenue</v>
      </c>
      <c r="I251" s="49" t="s">
        <v>624</v>
      </c>
      <c r="J251" s="49" t="s">
        <v>621</v>
      </c>
      <c r="K251" s="49" t="s">
        <v>131</v>
      </c>
      <c r="L251" s="50">
        <v>35000</v>
      </c>
      <c r="M251" s="50">
        <v>35000</v>
      </c>
      <c r="N251" s="49" t="s">
        <v>134</v>
      </c>
      <c r="O251" s="50">
        <v>6065.28</v>
      </c>
    </row>
    <row r="252" spans="1:15" ht="14.4" thickBot="1">
      <c r="A252" s="51"/>
      <c r="B252" s="49" t="s">
        <v>625</v>
      </c>
      <c r="C252" s="49" t="s">
        <v>88</v>
      </c>
      <c r="D252" s="49" t="s">
        <v>89</v>
      </c>
      <c r="E252" s="49" t="s">
        <v>621</v>
      </c>
      <c r="F252" s="49" t="s">
        <v>622</v>
      </c>
      <c r="G252" s="49" t="s">
        <v>623</v>
      </c>
      <c r="H252" s="49" t="str">
        <f t="shared" si="3"/>
        <v>S00315Expenses</v>
      </c>
      <c r="I252" s="49" t="s">
        <v>624</v>
      </c>
      <c r="J252" s="49" t="s">
        <v>621</v>
      </c>
      <c r="K252" s="49" t="s">
        <v>101</v>
      </c>
      <c r="L252" s="50">
        <v>34233</v>
      </c>
      <c r="M252" s="50">
        <v>34233</v>
      </c>
      <c r="N252" s="49" t="s">
        <v>103</v>
      </c>
      <c r="O252" s="50">
        <v>6065.28</v>
      </c>
    </row>
    <row r="253" spans="1:15" ht="14.4" thickBot="1">
      <c r="A253" s="51"/>
      <c r="B253" s="49" t="s">
        <v>626</v>
      </c>
      <c r="C253" s="49" t="s">
        <v>88</v>
      </c>
      <c r="D253" s="49" t="s">
        <v>89</v>
      </c>
      <c r="E253" s="49" t="s">
        <v>621</v>
      </c>
      <c r="F253" s="49" t="s">
        <v>622</v>
      </c>
      <c r="G253" s="49" t="s">
        <v>623</v>
      </c>
      <c r="H253" s="49" t="str">
        <f t="shared" si="3"/>
        <v>S00315Transfers Out</v>
      </c>
      <c r="I253" s="49" t="s">
        <v>624</v>
      </c>
      <c r="J253" s="49" t="s">
        <v>621</v>
      </c>
      <c r="K253" s="49" t="s">
        <v>105</v>
      </c>
      <c r="L253" s="50">
        <v>767</v>
      </c>
      <c r="M253" s="50">
        <v>767</v>
      </c>
      <c r="N253" s="49" t="s">
        <v>107</v>
      </c>
      <c r="O253" s="50">
        <v>6065.28</v>
      </c>
    </row>
    <row r="254" spans="1:15" ht="14.4" thickBot="1">
      <c r="A254" s="51"/>
      <c r="B254" s="49" t="s">
        <v>627</v>
      </c>
      <c r="C254" s="49" t="s">
        <v>88</v>
      </c>
      <c r="D254" s="49" t="s">
        <v>89</v>
      </c>
      <c r="E254" s="49" t="s">
        <v>621</v>
      </c>
      <c r="F254" s="49" t="s">
        <v>628</v>
      </c>
      <c r="G254" s="49" t="s">
        <v>629</v>
      </c>
      <c r="H254" s="49" t="str">
        <f t="shared" si="3"/>
        <v>S00354Transfers In</v>
      </c>
      <c r="I254" s="49" t="s">
        <v>631</v>
      </c>
      <c r="J254" s="49" t="s">
        <v>621</v>
      </c>
      <c r="K254" s="49" t="s">
        <v>630</v>
      </c>
      <c r="L254" s="50">
        <v>48245</v>
      </c>
      <c r="M254" s="50">
        <v>48245</v>
      </c>
      <c r="N254" s="49" t="s">
        <v>632</v>
      </c>
      <c r="O254" s="50">
        <v>6065.28</v>
      </c>
    </row>
    <row r="255" spans="1:15" ht="14.4" thickBot="1">
      <c r="A255" s="51"/>
      <c r="B255" s="49" t="s">
        <v>633</v>
      </c>
      <c r="C255" s="49" t="s">
        <v>88</v>
      </c>
      <c r="D255" s="49" t="s">
        <v>89</v>
      </c>
      <c r="E255" s="49" t="s">
        <v>621</v>
      </c>
      <c r="F255" s="49" t="s">
        <v>628</v>
      </c>
      <c r="G255" s="49" t="s">
        <v>629</v>
      </c>
      <c r="H255" s="49" t="str">
        <f t="shared" si="3"/>
        <v>S00354Expenses</v>
      </c>
      <c r="I255" s="49" t="s">
        <v>631</v>
      </c>
      <c r="J255" s="49" t="s">
        <v>621</v>
      </c>
      <c r="K255" s="49" t="s">
        <v>101</v>
      </c>
      <c r="L255" s="50">
        <v>47188</v>
      </c>
      <c r="M255" s="50">
        <v>47188</v>
      </c>
      <c r="N255" s="49" t="s">
        <v>103</v>
      </c>
      <c r="O255" s="50">
        <v>6065.28</v>
      </c>
    </row>
    <row r="256" spans="1:15" ht="14.4" thickBot="1">
      <c r="A256" s="51"/>
      <c r="B256" s="49" t="s">
        <v>634</v>
      </c>
      <c r="C256" s="49" t="s">
        <v>88</v>
      </c>
      <c r="D256" s="49" t="s">
        <v>89</v>
      </c>
      <c r="E256" s="49" t="s">
        <v>621</v>
      </c>
      <c r="F256" s="49" t="s">
        <v>628</v>
      </c>
      <c r="G256" s="49" t="s">
        <v>629</v>
      </c>
      <c r="H256" s="49" t="str">
        <f t="shared" si="3"/>
        <v>S00354Transfers Out</v>
      </c>
      <c r="I256" s="49" t="s">
        <v>631</v>
      </c>
      <c r="J256" s="49" t="s">
        <v>621</v>
      </c>
      <c r="K256" s="49" t="s">
        <v>105</v>
      </c>
      <c r="L256" s="50">
        <v>1057</v>
      </c>
      <c r="M256" s="50">
        <v>1057</v>
      </c>
      <c r="N256" s="49" t="s">
        <v>107</v>
      </c>
      <c r="O256" s="50">
        <v>6065.28</v>
      </c>
    </row>
    <row r="257" spans="1:15" ht="14.4" thickBot="1">
      <c r="A257" s="51"/>
      <c r="B257" s="49" t="s">
        <v>635</v>
      </c>
      <c r="C257" s="49" t="s">
        <v>88</v>
      </c>
      <c r="D257" s="49" t="s">
        <v>89</v>
      </c>
      <c r="E257" s="49" t="s">
        <v>636</v>
      </c>
      <c r="F257" s="49" t="s">
        <v>637</v>
      </c>
      <c r="G257" s="49" t="s">
        <v>638</v>
      </c>
      <c r="H257" s="49" t="str">
        <f t="shared" si="3"/>
        <v>S00333Revenue</v>
      </c>
      <c r="I257" s="49" t="s">
        <v>639</v>
      </c>
      <c r="J257" s="49" t="s">
        <v>636</v>
      </c>
      <c r="K257" s="49" t="s">
        <v>131</v>
      </c>
      <c r="L257" s="50">
        <v>17000</v>
      </c>
      <c r="M257" s="50">
        <v>17000</v>
      </c>
      <c r="N257" s="49" t="s">
        <v>134</v>
      </c>
      <c r="O257" s="50">
        <v>22087.72</v>
      </c>
    </row>
    <row r="258" spans="1:15" ht="14.4" thickBot="1">
      <c r="A258" s="51"/>
      <c r="B258" s="49" t="s">
        <v>640</v>
      </c>
      <c r="C258" s="49" t="s">
        <v>88</v>
      </c>
      <c r="D258" s="49" t="s">
        <v>89</v>
      </c>
      <c r="E258" s="49" t="s">
        <v>636</v>
      </c>
      <c r="F258" s="49" t="s">
        <v>637</v>
      </c>
      <c r="G258" s="49" t="s">
        <v>638</v>
      </c>
      <c r="H258" s="49" t="str">
        <f t="shared" si="3"/>
        <v>S00333Expenses</v>
      </c>
      <c r="I258" s="49" t="s">
        <v>639</v>
      </c>
      <c r="J258" s="49" t="s">
        <v>636</v>
      </c>
      <c r="K258" s="49" t="s">
        <v>101</v>
      </c>
      <c r="L258" s="50">
        <v>16628</v>
      </c>
      <c r="M258" s="50">
        <v>16628</v>
      </c>
      <c r="N258" s="49" t="s">
        <v>103</v>
      </c>
      <c r="O258" s="50">
        <v>22087.72</v>
      </c>
    </row>
    <row r="259" spans="1:15" ht="14.4" thickBot="1">
      <c r="A259" s="51"/>
      <c r="B259" s="49" t="s">
        <v>641</v>
      </c>
      <c r="C259" s="49" t="s">
        <v>88</v>
      </c>
      <c r="D259" s="49" t="s">
        <v>89</v>
      </c>
      <c r="E259" s="49" t="s">
        <v>636</v>
      </c>
      <c r="F259" s="49" t="s">
        <v>637</v>
      </c>
      <c r="G259" s="49" t="s">
        <v>638</v>
      </c>
      <c r="H259" s="49" t="str">
        <f t="shared" si="3"/>
        <v>S00333Transfers Out</v>
      </c>
      <c r="I259" s="49" t="s">
        <v>639</v>
      </c>
      <c r="J259" s="49" t="s">
        <v>636</v>
      </c>
      <c r="K259" s="49" t="s">
        <v>105</v>
      </c>
      <c r="L259" s="50">
        <v>372</v>
      </c>
      <c r="M259" s="50">
        <v>372</v>
      </c>
      <c r="N259" s="49" t="s">
        <v>107</v>
      </c>
      <c r="O259" s="50">
        <v>22087.72</v>
      </c>
    </row>
    <row r="260" spans="1:15" ht="14.4" thickBot="1">
      <c r="A260" s="51"/>
      <c r="B260" s="49" t="s">
        <v>642</v>
      </c>
      <c r="C260" s="49" t="s">
        <v>88</v>
      </c>
      <c r="D260" s="49" t="s">
        <v>89</v>
      </c>
      <c r="E260" s="49" t="s">
        <v>643</v>
      </c>
      <c r="F260" s="49" t="s">
        <v>644</v>
      </c>
      <c r="G260" s="49" t="s">
        <v>645</v>
      </c>
      <c r="H260" s="49" t="str">
        <f t="shared" si="3"/>
        <v>S00125Revenue</v>
      </c>
      <c r="I260" s="49" t="s">
        <v>646</v>
      </c>
      <c r="J260" s="49" t="s">
        <v>643</v>
      </c>
      <c r="K260" s="49" t="s">
        <v>131</v>
      </c>
      <c r="L260" s="50">
        <v>5700</v>
      </c>
      <c r="M260" s="50">
        <v>5700</v>
      </c>
      <c r="N260" s="49" t="s">
        <v>134</v>
      </c>
      <c r="O260" s="50">
        <v>22458.63</v>
      </c>
    </row>
    <row r="261" spans="1:15" ht="14.4" thickBot="1">
      <c r="A261" s="51"/>
      <c r="B261" s="49" t="s">
        <v>647</v>
      </c>
      <c r="C261" s="49" t="s">
        <v>88</v>
      </c>
      <c r="D261" s="49" t="s">
        <v>89</v>
      </c>
      <c r="E261" s="49" t="s">
        <v>643</v>
      </c>
      <c r="F261" s="49" t="s">
        <v>644</v>
      </c>
      <c r="G261" s="49" t="s">
        <v>645</v>
      </c>
      <c r="H261" s="49" t="str">
        <f t="shared" si="3"/>
        <v>S00125Expenses</v>
      </c>
      <c r="I261" s="49" t="s">
        <v>646</v>
      </c>
      <c r="J261" s="49" t="s">
        <v>643</v>
      </c>
      <c r="K261" s="49" t="s">
        <v>101</v>
      </c>
      <c r="L261" s="50">
        <v>5086</v>
      </c>
      <c r="M261" s="50">
        <v>5086</v>
      </c>
      <c r="N261" s="49" t="s">
        <v>103</v>
      </c>
      <c r="O261" s="50">
        <v>22458.63</v>
      </c>
    </row>
    <row r="262" spans="1:15" ht="14.4" thickBot="1">
      <c r="A262" s="51"/>
      <c r="B262" s="49" t="s">
        <v>648</v>
      </c>
      <c r="C262" s="49" t="s">
        <v>88</v>
      </c>
      <c r="D262" s="49" t="s">
        <v>89</v>
      </c>
      <c r="E262" s="49" t="s">
        <v>643</v>
      </c>
      <c r="F262" s="49" t="s">
        <v>644</v>
      </c>
      <c r="G262" s="49" t="s">
        <v>645</v>
      </c>
      <c r="H262" s="49" t="str">
        <f t="shared" si="3"/>
        <v>S00125Transfers Out</v>
      </c>
      <c r="I262" s="49" t="s">
        <v>646</v>
      </c>
      <c r="J262" s="49" t="s">
        <v>643</v>
      </c>
      <c r="K262" s="49" t="s">
        <v>105</v>
      </c>
      <c r="L262" s="50">
        <v>114</v>
      </c>
      <c r="M262" s="50">
        <v>114</v>
      </c>
      <c r="N262" s="49" t="s">
        <v>107</v>
      </c>
      <c r="O262" s="50">
        <v>22458.63</v>
      </c>
    </row>
    <row r="263" spans="1:15" ht="14.4" thickBot="1">
      <c r="A263" s="51"/>
      <c r="B263" s="49" t="s">
        <v>649</v>
      </c>
      <c r="C263" s="49" t="s">
        <v>88</v>
      </c>
      <c r="D263" s="49" t="s">
        <v>89</v>
      </c>
      <c r="E263" s="49" t="s">
        <v>643</v>
      </c>
      <c r="F263" s="49" t="s">
        <v>650</v>
      </c>
      <c r="G263" s="49" t="s">
        <v>651</v>
      </c>
      <c r="H263" s="49" t="str">
        <f t="shared" si="3"/>
        <v>S00176Revenue</v>
      </c>
      <c r="I263" s="49" t="s">
        <v>652</v>
      </c>
      <c r="J263" s="49" t="s">
        <v>643</v>
      </c>
      <c r="K263" s="49" t="s">
        <v>131</v>
      </c>
      <c r="L263" s="50">
        <v>4960</v>
      </c>
      <c r="M263" s="50">
        <v>4960</v>
      </c>
      <c r="N263" s="49" t="s">
        <v>134</v>
      </c>
      <c r="O263" s="50">
        <v>22458.63</v>
      </c>
    </row>
    <row r="264" spans="1:15" ht="14.4" thickBot="1">
      <c r="A264" s="51"/>
      <c r="B264" s="49" t="s">
        <v>653</v>
      </c>
      <c r="C264" s="49" t="s">
        <v>88</v>
      </c>
      <c r="D264" s="49" t="s">
        <v>89</v>
      </c>
      <c r="E264" s="49" t="s">
        <v>643</v>
      </c>
      <c r="F264" s="49" t="s">
        <v>650</v>
      </c>
      <c r="G264" s="49" t="s">
        <v>651</v>
      </c>
      <c r="H264" s="49" t="str">
        <f t="shared" si="3"/>
        <v>S00176Expenses</v>
      </c>
      <c r="I264" s="49" t="s">
        <v>652</v>
      </c>
      <c r="J264" s="49" t="s">
        <v>643</v>
      </c>
      <c r="K264" s="49" t="s">
        <v>101</v>
      </c>
      <c r="L264" s="50">
        <v>9500</v>
      </c>
      <c r="M264" s="50">
        <v>9500</v>
      </c>
      <c r="N264" s="49" t="s">
        <v>103</v>
      </c>
      <c r="O264" s="50">
        <v>22458.63</v>
      </c>
    </row>
    <row r="265" spans="1:15" ht="14.4" thickBot="1">
      <c r="A265" s="51"/>
      <c r="B265" s="49" t="s">
        <v>654</v>
      </c>
      <c r="C265" s="49" t="s">
        <v>88</v>
      </c>
      <c r="D265" s="49" t="s">
        <v>89</v>
      </c>
      <c r="E265" s="49" t="s">
        <v>643</v>
      </c>
      <c r="F265" s="49" t="s">
        <v>650</v>
      </c>
      <c r="G265" s="49" t="s">
        <v>651</v>
      </c>
      <c r="H265" s="49" t="str">
        <f t="shared" si="3"/>
        <v>S00176Transfers Out</v>
      </c>
      <c r="I265" s="49" t="s">
        <v>652</v>
      </c>
      <c r="J265" s="49" t="s">
        <v>643</v>
      </c>
      <c r="K265" s="49" t="s">
        <v>105</v>
      </c>
      <c r="L265" s="50">
        <v>213</v>
      </c>
      <c r="M265" s="50">
        <v>213</v>
      </c>
      <c r="N265" s="49" t="s">
        <v>107</v>
      </c>
      <c r="O265" s="50">
        <v>22458.63</v>
      </c>
    </row>
    <row r="266" spans="1:15" ht="14.4" thickBot="1">
      <c r="A266" s="51"/>
      <c r="B266" s="49" t="s">
        <v>655</v>
      </c>
      <c r="C266" s="49" t="s">
        <v>88</v>
      </c>
      <c r="D266" s="49" t="s">
        <v>89</v>
      </c>
      <c r="E266" s="49" t="s">
        <v>656</v>
      </c>
      <c r="F266" s="49" t="s">
        <v>657</v>
      </c>
      <c r="G266" s="49" t="s">
        <v>658</v>
      </c>
      <c r="H266" s="49" t="str">
        <f t="shared" ref="H266:H302" si="4">CONCATENATE(G266,N266)</f>
        <v>S00700Revenue</v>
      </c>
      <c r="I266" s="49" t="s">
        <v>659</v>
      </c>
      <c r="J266" s="49" t="s">
        <v>656</v>
      </c>
      <c r="K266" s="49" t="s">
        <v>131</v>
      </c>
      <c r="L266" s="50">
        <v>0</v>
      </c>
      <c r="M266" s="50">
        <v>0</v>
      </c>
      <c r="N266" s="49" t="s">
        <v>134</v>
      </c>
      <c r="O266" s="50">
        <v>0</v>
      </c>
    </row>
    <row r="267" spans="1:15" ht="14.4" thickBot="1">
      <c r="A267" s="51"/>
      <c r="B267" s="49" t="s">
        <v>660</v>
      </c>
      <c r="C267" s="49" t="s">
        <v>88</v>
      </c>
      <c r="D267" s="49" t="s">
        <v>89</v>
      </c>
      <c r="E267" s="49" t="s">
        <v>661</v>
      </c>
      <c r="F267" s="49"/>
      <c r="G267" s="49"/>
      <c r="H267" s="49" t="str">
        <f t="shared" si="4"/>
        <v/>
      </c>
      <c r="I267" s="49">
        <v>0</v>
      </c>
      <c r="J267" s="49" t="s">
        <v>661</v>
      </c>
      <c r="K267" s="49"/>
      <c r="L267" s="50">
        <v>0</v>
      </c>
      <c r="M267" s="50">
        <v>0</v>
      </c>
      <c r="N267" s="49"/>
      <c r="O267" s="50">
        <v>88.44</v>
      </c>
    </row>
    <row r="268" spans="1:15" ht="14.4" thickBot="1">
      <c r="A268" s="51"/>
      <c r="B268" s="49" t="s">
        <v>662</v>
      </c>
      <c r="C268" s="49" t="s">
        <v>88</v>
      </c>
      <c r="D268" s="49" t="s">
        <v>89</v>
      </c>
      <c r="E268" s="49" t="s">
        <v>663</v>
      </c>
      <c r="F268" s="49" t="s">
        <v>664</v>
      </c>
      <c r="G268" s="49" t="s">
        <v>665</v>
      </c>
      <c r="H268" s="49" t="str">
        <f t="shared" si="4"/>
        <v>S01701Revenue</v>
      </c>
      <c r="I268" s="49" t="s">
        <v>666</v>
      </c>
      <c r="J268" s="49" t="s">
        <v>663</v>
      </c>
      <c r="K268" s="49" t="s">
        <v>131</v>
      </c>
      <c r="L268" s="50">
        <v>50000</v>
      </c>
      <c r="M268" s="50">
        <v>50000</v>
      </c>
      <c r="N268" s="49" t="s">
        <v>134</v>
      </c>
      <c r="O268" s="50">
        <v>71529.42</v>
      </c>
    </row>
    <row r="269" spans="1:15" ht="14.4" thickBot="1">
      <c r="A269" s="51"/>
      <c r="B269" s="49" t="s">
        <v>667</v>
      </c>
      <c r="C269" s="49" t="s">
        <v>88</v>
      </c>
      <c r="D269" s="49" t="s">
        <v>89</v>
      </c>
      <c r="E269" s="49" t="s">
        <v>663</v>
      </c>
      <c r="F269" s="49" t="s">
        <v>664</v>
      </c>
      <c r="G269" s="49" t="s">
        <v>665</v>
      </c>
      <c r="H269" s="49" t="str">
        <f t="shared" si="4"/>
        <v>S01701Expenses</v>
      </c>
      <c r="I269" s="49" t="s">
        <v>666</v>
      </c>
      <c r="J269" s="49" t="s">
        <v>663</v>
      </c>
      <c r="K269" s="49" t="s">
        <v>101</v>
      </c>
      <c r="L269" s="50">
        <v>30321</v>
      </c>
      <c r="M269" s="50">
        <v>30321</v>
      </c>
      <c r="N269" s="49" t="s">
        <v>103</v>
      </c>
      <c r="O269" s="50">
        <v>71529.42</v>
      </c>
    </row>
    <row r="270" spans="1:15" ht="14.4" thickBot="1">
      <c r="A270" s="51"/>
      <c r="B270" s="49" t="s">
        <v>668</v>
      </c>
      <c r="C270" s="49" t="s">
        <v>88</v>
      </c>
      <c r="D270" s="49" t="s">
        <v>89</v>
      </c>
      <c r="E270" s="49" t="s">
        <v>663</v>
      </c>
      <c r="F270" s="49" t="s">
        <v>664</v>
      </c>
      <c r="G270" s="49" t="s">
        <v>665</v>
      </c>
      <c r="H270" s="49" t="str">
        <f t="shared" si="4"/>
        <v>S01701Transfers Out</v>
      </c>
      <c r="I270" s="49" t="s">
        <v>666</v>
      </c>
      <c r="J270" s="49" t="s">
        <v>663</v>
      </c>
      <c r="K270" s="49" t="s">
        <v>105</v>
      </c>
      <c r="L270" s="50">
        <v>679</v>
      </c>
      <c r="M270" s="50">
        <v>679</v>
      </c>
      <c r="N270" s="49" t="s">
        <v>107</v>
      </c>
      <c r="O270" s="50">
        <v>71529.42</v>
      </c>
    </row>
    <row r="271" spans="1:15" ht="14.4" thickBot="1">
      <c r="A271" s="51"/>
      <c r="B271" s="49" t="s">
        <v>669</v>
      </c>
      <c r="C271" s="49" t="s">
        <v>88</v>
      </c>
      <c r="D271" s="49" t="s">
        <v>89</v>
      </c>
      <c r="E271" s="49" t="s">
        <v>670</v>
      </c>
      <c r="F271" s="49" t="s">
        <v>671</v>
      </c>
      <c r="G271" s="49" t="s">
        <v>672</v>
      </c>
      <c r="H271" s="49" t="str">
        <f t="shared" si="4"/>
        <v>S00122Revenue</v>
      </c>
      <c r="I271" s="49" t="s">
        <v>673</v>
      </c>
      <c r="J271" s="49" t="s">
        <v>670</v>
      </c>
      <c r="K271" s="49" t="s">
        <v>131</v>
      </c>
      <c r="L271" s="50">
        <v>10000</v>
      </c>
      <c r="M271" s="50">
        <v>10000</v>
      </c>
      <c r="N271" s="49" t="s">
        <v>134</v>
      </c>
      <c r="O271" s="50">
        <v>723.09</v>
      </c>
    </row>
    <row r="272" spans="1:15" ht="14.4" thickBot="1">
      <c r="A272" s="51"/>
      <c r="B272" s="49" t="s">
        <v>674</v>
      </c>
      <c r="C272" s="49" t="s">
        <v>88</v>
      </c>
      <c r="D272" s="49" t="s">
        <v>89</v>
      </c>
      <c r="E272" s="49" t="s">
        <v>670</v>
      </c>
      <c r="F272" s="49" t="s">
        <v>671</v>
      </c>
      <c r="G272" s="49" t="s">
        <v>672</v>
      </c>
      <c r="H272" s="49" t="str">
        <f t="shared" si="4"/>
        <v>S00122Other Personal Services</v>
      </c>
      <c r="I272" s="49" t="s">
        <v>673</v>
      </c>
      <c r="J272" s="49" t="s">
        <v>670</v>
      </c>
      <c r="K272" s="49" t="s">
        <v>97</v>
      </c>
      <c r="L272" s="50">
        <v>0</v>
      </c>
      <c r="M272" s="50">
        <v>8500</v>
      </c>
      <c r="N272" s="49" t="s">
        <v>99</v>
      </c>
      <c r="O272" s="50">
        <v>723.09</v>
      </c>
    </row>
    <row r="273" spans="1:15" ht="14.4" thickBot="1">
      <c r="A273" s="51"/>
      <c r="B273" s="49" t="s">
        <v>675</v>
      </c>
      <c r="C273" s="49" t="s">
        <v>88</v>
      </c>
      <c r="D273" s="49" t="s">
        <v>89</v>
      </c>
      <c r="E273" s="49" t="s">
        <v>670</v>
      </c>
      <c r="F273" s="49" t="s">
        <v>671</v>
      </c>
      <c r="G273" s="49" t="s">
        <v>672</v>
      </c>
      <c r="H273" s="49" t="str">
        <f t="shared" si="4"/>
        <v>S00122Expenses</v>
      </c>
      <c r="I273" s="49" t="s">
        <v>673</v>
      </c>
      <c r="J273" s="49" t="s">
        <v>670</v>
      </c>
      <c r="K273" s="49" t="s">
        <v>101</v>
      </c>
      <c r="L273" s="50">
        <v>9781</v>
      </c>
      <c r="M273" s="50">
        <v>1281</v>
      </c>
      <c r="N273" s="49" t="s">
        <v>103</v>
      </c>
      <c r="O273" s="50">
        <v>723.09</v>
      </c>
    </row>
    <row r="274" spans="1:15" ht="14.4" thickBot="1">
      <c r="A274" s="51"/>
      <c r="B274" s="49" t="s">
        <v>676</v>
      </c>
      <c r="C274" s="49" t="s">
        <v>88</v>
      </c>
      <c r="D274" s="49" t="s">
        <v>89</v>
      </c>
      <c r="E274" s="49" t="s">
        <v>670</v>
      </c>
      <c r="F274" s="49" t="s">
        <v>671</v>
      </c>
      <c r="G274" s="49" t="s">
        <v>672</v>
      </c>
      <c r="H274" s="49" t="str">
        <f t="shared" si="4"/>
        <v>S00122Transfers Out</v>
      </c>
      <c r="I274" s="49" t="s">
        <v>673</v>
      </c>
      <c r="J274" s="49" t="s">
        <v>670</v>
      </c>
      <c r="K274" s="49" t="s">
        <v>105</v>
      </c>
      <c r="L274" s="50">
        <v>219</v>
      </c>
      <c r="M274" s="50">
        <v>219</v>
      </c>
      <c r="N274" s="49" t="s">
        <v>107</v>
      </c>
      <c r="O274" s="50">
        <v>723.09</v>
      </c>
    </row>
    <row r="275" spans="1:15" ht="14.4" thickBot="1">
      <c r="A275" s="51"/>
      <c r="B275" s="49" t="s">
        <v>677</v>
      </c>
      <c r="C275" s="49" t="s">
        <v>88</v>
      </c>
      <c r="D275" s="49" t="s">
        <v>89</v>
      </c>
      <c r="E275" s="49" t="s">
        <v>678</v>
      </c>
      <c r="F275" s="49"/>
      <c r="G275" s="49"/>
      <c r="H275" s="49" t="str">
        <f t="shared" si="4"/>
        <v/>
      </c>
      <c r="I275" s="49">
        <v>0</v>
      </c>
      <c r="J275" s="49" t="s">
        <v>678</v>
      </c>
      <c r="K275" s="49"/>
      <c r="L275" s="50">
        <v>0</v>
      </c>
      <c r="M275" s="50">
        <v>0</v>
      </c>
      <c r="N275" s="49"/>
      <c r="O275" s="50">
        <v>0</v>
      </c>
    </row>
    <row r="276" spans="1:15" ht="14.4" thickBot="1">
      <c r="A276" s="51"/>
      <c r="B276" s="49" t="s">
        <v>679</v>
      </c>
      <c r="C276" s="49" t="s">
        <v>88</v>
      </c>
      <c r="D276" s="49" t="s">
        <v>89</v>
      </c>
      <c r="E276" s="49" t="s">
        <v>680</v>
      </c>
      <c r="F276" s="49"/>
      <c r="G276" s="49"/>
      <c r="H276" s="49" t="str">
        <f t="shared" si="4"/>
        <v/>
      </c>
      <c r="I276" s="49">
        <v>0</v>
      </c>
      <c r="J276" s="49" t="s">
        <v>680</v>
      </c>
      <c r="K276" s="49"/>
      <c r="L276" s="50">
        <v>0</v>
      </c>
      <c r="M276" s="50">
        <v>0</v>
      </c>
      <c r="N276" s="49"/>
      <c r="O276" s="50">
        <v>9397.66</v>
      </c>
    </row>
    <row r="277" spans="1:15" ht="14.4" thickBot="1">
      <c r="A277" s="51"/>
      <c r="B277" s="49" t="s">
        <v>681</v>
      </c>
      <c r="C277" s="49" t="s">
        <v>88</v>
      </c>
      <c r="D277" s="49" t="s">
        <v>89</v>
      </c>
      <c r="E277" s="49" t="s">
        <v>682</v>
      </c>
      <c r="F277" s="49"/>
      <c r="G277" s="49"/>
      <c r="H277" s="49" t="str">
        <f t="shared" si="4"/>
        <v/>
      </c>
      <c r="I277" s="49">
        <v>0</v>
      </c>
      <c r="J277" s="49" t="s">
        <v>682</v>
      </c>
      <c r="K277" s="49"/>
      <c r="L277" s="50">
        <v>0</v>
      </c>
      <c r="M277" s="50">
        <v>0</v>
      </c>
      <c r="N277" s="49"/>
      <c r="O277" s="50">
        <v>0</v>
      </c>
    </row>
    <row r="278" spans="1:15" ht="14.4" thickBot="1">
      <c r="A278" s="51"/>
      <c r="B278" s="49" t="s">
        <v>683</v>
      </c>
      <c r="C278" s="49" t="s">
        <v>88</v>
      </c>
      <c r="D278" s="49" t="s">
        <v>89</v>
      </c>
      <c r="E278" s="49" t="s">
        <v>684</v>
      </c>
      <c r="F278" s="49"/>
      <c r="G278" s="49"/>
      <c r="H278" s="49" t="str">
        <f t="shared" si="4"/>
        <v/>
      </c>
      <c r="I278" s="49">
        <v>0</v>
      </c>
      <c r="J278" s="49" t="s">
        <v>684</v>
      </c>
      <c r="K278" s="49"/>
      <c r="L278" s="50">
        <v>0</v>
      </c>
      <c r="M278" s="50">
        <v>0</v>
      </c>
      <c r="N278" s="49"/>
      <c r="O278" s="50">
        <v>7763.26</v>
      </c>
    </row>
    <row r="279" spans="1:15" ht="14.4" thickBot="1">
      <c r="A279" s="51"/>
      <c r="B279" s="49" t="s">
        <v>685</v>
      </c>
      <c r="C279" s="49" t="s">
        <v>88</v>
      </c>
      <c r="D279" s="49" t="s">
        <v>89</v>
      </c>
      <c r="E279" s="49" t="s">
        <v>686</v>
      </c>
      <c r="F279" s="49"/>
      <c r="G279" s="49"/>
      <c r="H279" s="49" t="str">
        <f t="shared" si="4"/>
        <v/>
      </c>
      <c r="I279" s="49">
        <v>0</v>
      </c>
      <c r="J279" s="49" t="s">
        <v>686</v>
      </c>
      <c r="K279" s="49"/>
      <c r="L279" s="50">
        <v>0</v>
      </c>
      <c r="M279" s="50">
        <v>0</v>
      </c>
      <c r="N279" s="49"/>
      <c r="O279" s="50">
        <v>0</v>
      </c>
    </row>
    <row r="280" spans="1:15" ht="14.4" thickBot="1">
      <c r="A280" s="51"/>
      <c r="B280" s="49" t="s">
        <v>687</v>
      </c>
      <c r="C280" s="49" t="s">
        <v>88</v>
      </c>
      <c r="D280" s="49" t="s">
        <v>89</v>
      </c>
      <c r="E280" s="49" t="s">
        <v>688</v>
      </c>
      <c r="F280" s="49"/>
      <c r="G280" s="49"/>
      <c r="H280" s="49" t="str">
        <f t="shared" si="4"/>
        <v/>
      </c>
      <c r="I280" s="49">
        <v>0</v>
      </c>
      <c r="J280" s="49" t="s">
        <v>688</v>
      </c>
      <c r="K280" s="49"/>
      <c r="L280" s="50">
        <v>0</v>
      </c>
      <c r="M280" s="50">
        <v>0</v>
      </c>
      <c r="N280" s="49"/>
      <c r="O280" s="50">
        <v>0</v>
      </c>
    </row>
    <row r="281" spans="1:15" ht="14.4" thickBot="1">
      <c r="A281" s="51"/>
      <c r="B281" s="49" t="s">
        <v>689</v>
      </c>
      <c r="C281" s="49" t="s">
        <v>88</v>
      </c>
      <c r="D281" s="49" t="s">
        <v>89</v>
      </c>
      <c r="E281" s="49" t="s">
        <v>690</v>
      </c>
      <c r="F281" s="49" t="s">
        <v>691</v>
      </c>
      <c r="G281" s="49" t="s">
        <v>692</v>
      </c>
      <c r="H281" s="49" t="str">
        <f t="shared" si="4"/>
        <v>D00700Transfers In</v>
      </c>
      <c r="I281" s="49" t="s">
        <v>693</v>
      </c>
      <c r="J281" s="49" t="s">
        <v>690</v>
      </c>
      <c r="K281" s="49" t="s">
        <v>630</v>
      </c>
      <c r="L281" s="50">
        <v>50000</v>
      </c>
      <c r="M281" s="50">
        <v>50000</v>
      </c>
      <c r="N281" s="49" t="s">
        <v>632</v>
      </c>
      <c r="O281" s="50">
        <v>639072</v>
      </c>
    </row>
    <row r="282" spans="1:15" ht="14.4" thickBot="1">
      <c r="A282" s="51"/>
      <c r="B282" s="49" t="s">
        <v>694</v>
      </c>
      <c r="C282" s="49" t="s">
        <v>88</v>
      </c>
      <c r="D282" s="49" t="s">
        <v>89</v>
      </c>
      <c r="E282" s="49" t="s">
        <v>695</v>
      </c>
      <c r="F282" s="49" t="s">
        <v>696</v>
      </c>
      <c r="G282" s="49" t="s">
        <v>697</v>
      </c>
      <c r="H282" s="49" t="str">
        <f t="shared" si="4"/>
        <v>J00700Transfers In</v>
      </c>
      <c r="I282" s="49" t="s">
        <v>698</v>
      </c>
      <c r="J282" s="49" t="s">
        <v>695</v>
      </c>
      <c r="K282" s="49" t="s">
        <v>630</v>
      </c>
      <c r="L282" s="50">
        <v>1000</v>
      </c>
      <c r="M282" s="50">
        <v>1000</v>
      </c>
      <c r="N282" s="49" t="s">
        <v>632</v>
      </c>
      <c r="O282" s="50">
        <v>68272.25</v>
      </c>
    </row>
    <row r="283" spans="1:15" ht="14.4" thickBot="1">
      <c r="A283" s="51"/>
      <c r="B283" s="49" t="s">
        <v>699</v>
      </c>
      <c r="C283" s="49" t="s">
        <v>88</v>
      </c>
      <c r="D283" s="49" t="s">
        <v>89</v>
      </c>
      <c r="E283" s="49" t="s">
        <v>700</v>
      </c>
      <c r="F283" s="49"/>
      <c r="G283" s="49"/>
      <c r="H283" s="49" t="str">
        <f t="shared" si="4"/>
        <v/>
      </c>
      <c r="I283" s="49">
        <v>0</v>
      </c>
      <c r="J283" s="49" t="s">
        <v>700</v>
      </c>
      <c r="K283" s="49"/>
      <c r="L283" s="50">
        <v>0</v>
      </c>
      <c r="M283" s="50">
        <v>0</v>
      </c>
      <c r="N283" s="49"/>
      <c r="O283" s="50">
        <v>0</v>
      </c>
    </row>
    <row r="284" spans="1:15" ht="14.4" thickBot="1">
      <c r="A284" s="51"/>
      <c r="B284" s="49" t="s">
        <v>701</v>
      </c>
      <c r="C284" s="49" t="s">
        <v>88</v>
      </c>
      <c r="D284" s="49" t="s">
        <v>89</v>
      </c>
      <c r="E284" s="49" t="s">
        <v>702</v>
      </c>
      <c r="F284" s="49"/>
      <c r="G284" s="49"/>
      <c r="H284" s="49" t="str">
        <f t="shared" si="4"/>
        <v/>
      </c>
      <c r="I284" s="49">
        <v>0</v>
      </c>
      <c r="J284" s="49" t="s">
        <v>702</v>
      </c>
      <c r="K284" s="49"/>
      <c r="L284" s="50">
        <v>0</v>
      </c>
      <c r="M284" s="50">
        <v>0</v>
      </c>
      <c r="N284" s="49"/>
      <c r="O284" s="50">
        <v>0</v>
      </c>
    </row>
    <row r="285" spans="1:15" ht="14.4" thickBot="1">
      <c r="A285" s="51"/>
      <c r="B285" s="49" t="s">
        <v>703</v>
      </c>
      <c r="C285" s="49" t="s">
        <v>88</v>
      </c>
      <c r="D285" s="49" t="s">
        <v>89</v>
      </c>
      <c r="E285" s="49" t="s">
        <v>704</v>
      </c>
      <c r="F285" s="49" t="s">
        <v>705</v>
      </c>
      <c r="G285" s="49" t="s">
        <v>706</v>
      </c>
      <c r="H285" s="49" t="str">
        <f t="shared" si="4"/>
        <v>S00783Transfers In</v>
      </c>
      <c r="I285" s="49" t="s">
        <v>707</v>
      </c>
      <c r="J285" s="49" t="s">
        <v>704</v>
      </c>
      <c r="K285" s="49" t="s">
        <v>630</v>
      </c>
      <c r="L285" s="50">
        <v>20000</v>
      </c>
      <c r="M285" s="50">
        <v>20000</v>
      </c>
      <c r="N285" s="49" t="s">
        <v>632</v>
      </c>
      <c r="O285" s="50">
        <v>527105.17000000004</v>
      </c>
    </row>
    <row r="286" spans="1:15" ht="14.4" thickBot="1">
      <c r="A286" s="51"/>
      <c r="B286" s="49" t="s">
        <v>708</v>
      </c>
      <c r="C286" s="49" t="s">
        <v>88</v>
      </c>
      <c r="D286" s="49" t="s">
        <v>89</v>
      </c>
      <c r="E286" s="49" t="s">
        <v>704</v>
      </c>
      <c r="F286" s="49" t="s">
        <v>705</v>
      </c>
      <c r="G286" s="49" t="s">
        <v>706</v>
      </c>
      <c r="H286" s="49" t="str">
        <f t="shared" si="4"/>
        <v>S00783Expenses</v>
      </c>
      <c r="I286" s="49" t="s">
        <v>707</v>
      </c>
      <c r="J286" s="49" t="s">
        <v>704</v>
      </c>
      <c r="K286" s="49" t="s">
        <v>101</v>
      </c>
      <c r="L286" s="50">
        <v>146714</v>
      </c>
      <c r="M286" s="50">
        <v>146714</v>
      </c>
      <c r="N286" s="49" t="s">
        <v>103</v>
      </c>
      <c r="O286" s="50">
        <v>527105.17000000004</v>
      </c>
    </row>
    <row r="287" spans="1:15" ht="14.4" thickBot="1">
      <c r="A287" s="51"/>
      <c r="B287" s="49" t="s">
        <v>709</v>
      </c>
      <c r="C287" s="49" t="s">
        <v>88</v>
      </c>
      <c r="D287" s="49" t="s">
        <v>89</v>
      </c>
      <c r="E287" s="49" t="s">
        <v>704</v>
      </c>
      <c r="F287" s="49" t="s">
        <v>705</v>
      </c>
      <c r="G287" s="49" t="s">
        <v>706</v>
      </c>
      <c r="H287" s="49" t="str">
        <f t="shared" si="4"/>
        <v>S00783Transfers Out</v>
      </c>
      <c r="I287" s="49" t="s">
        <v>707</v>
      </c>
      <c r="J287" s="49" t="s">
        <v>704</v>
      </c>
      <c r="K287" s="49" t="s">
        <v>105</v>
      </c>
      <c r="L287" s="50">
        <v>3286</v>
      </c>
      <c r="M287" s="50">
        <v>3286</v>
      </c>
      <c r="N287" s="49" t="s">
        <v>107</v>
      </c>
      <c r="O287" s="50">
        <v>527105.17000000004</v>
      </c>
    </row>
    <row r="288" spans="1:15" ht="14.4" thickBot="1">
      <c r="A288" s="51"/>
      <c r="B288" s="49" t="s">
        <v>710</v>
      </c>
      <c r="C288" s="49" t="s">
        <v>88</v>
      </c>
      <c r="D288" s="49" t="s">
        <v>89</v>
      </c>
      <c r="E288" s="49" t="s">
        <v>711</v>
      </c>
      <c r="F288" s="49" t="s">
        <v>712</v>
      </c>
      <c r="G288" s="49" t="s">
        <v>713</v>
      </c>
      <c r="H288" s="49" t="str">
        <f t="shared" si="4"/>
        <v>D00701Transfers In</v>
      </c>
      <c r="I288" s="49" t="s">
        <v>714</v>
      </c>
      <c r="J288" s="49" t="s">
        <v>711</v>
      </c>
      <c r="K288" s="49" t="s">
        <v>630</v>
      </c>
      <c r="L288" s="50">
        <v>51000</v>
      </c>
      <c r="M288" s="50">
        <v>51000</v>
      </c>
      <c r="N288" s="49" t="s">
        <v>632</v>
      </c>
      <c r="O288" s="50">
        <v>217742.24</v>
      </c>
    </row>
    <row r="289" spans="1:15" ht="14.4" thickBot="1">
      <c r="A289" s="51"/>
      <c r="B289" s="49" t="s">
        <v>715</v>
      </c>
      <c r="C289" s="49" t="s">
        <v>88</v>
      </c>
      <c r="D289" s="49" t="s">
        <v>89</v>
      </c>
      <c r="E289" s="49" t="s">
        <v>716</v>
      </c>
      <c r="F289" s="49"/>
      <c r="G289" s="49"/>
      <c r="H289" s="49" t="str">
        <f t="shared" si="4"/>
        <v/>
      </c>
      <c r="I289" s="49">
        <v>0</v>
      </c>
      <c r="J289" s="49" t="s">
        <v>716</v>
      </c>
      <c r="K289" s="49"/>
      <c r="L289" s="50">
        <v>0</v>
      </c>
      <c r="M289" s="50">
        <v>0</v>
      </c>
      <c r="N289" s="49"/>
      <c r="O289" s="50">
        <v>19000</v>
      </c>
    </row>
    <row r="290" spans="1:15" ht="14.4" thickBot="1">
      <c r="A290" s="51"/>
      <c r="B290" s="49" t="s">
        <v>717</v>
      </c>
      <c r="C290" s="49" t="s">
        <v>88</v>
      </c>
      <c r="D290" s="49" t="s">
        <v>89</v>
      </c>
      <c r="E290" s="49" t="s">
        <v>718</v>
      </c>
      <c r="F290" s="49" t="s">
        <v>719</v>
      </c>
      <c r="G290" s="49" t="s">
        <v>720</v>
      </c>
      <c r="H290" s="49" t="str">
        <f t="shared" si="4"/>
        <v>S70201Transfers In</v>
      </c>
      <c r="I290" s="49" t="s">
        <v>721</v>
      </c>
      <c r="J290" s="49" t="s">
        <v>718</v>
      </c>
      <c r="K290" s="49" t="s">
        <v>630</v>
      </c>
      <c r="L290" s="50">
        <v>250000</v>
      </c>
      <c r="M290" s="50">
        <v>250000</v>
      </c>
      <c r="N290" s="49" t="s">
        <v>632</v>
      </c>
      <c r="O290" s="50">
        <v>1221144.33</v>
      </c>
    </row>
    <row r="291" spans="1:15" ht="14.4" thickBot="1">
      <c r="A291" s="51"/>
      <c r="B291" s="49" t="s">
        <v>722</v>
      </c>
      <c r="C291" s="49" t="s">
        <v>88</v>
      </c>
      <c r="D291" s="49" t="s">
        <v>89</v>
      </c>
      <c r="E291" s="49" t="s">
        <v>718</v>
      </c>
      <c r="F291" s="49" t="s">
        <v>719</v>
      </c>
      <c r="G291" s="49" t="s">
        <v>720</v>
      </c>
      <c r="H291" s="49" t="str">
        <f t="shared" si="4"/>
        <v>S70201Expenses</v>
      </c>
      <c r="I291" s="49" t="s">
        <v>721</v>
      </c>
      <c r="J291" s="49" t="s">
        <v>718</v>
      </c>
      <c r="K291" s="49" t="s">
        <v>101</v>
      </c>
      <c r="L291" s="50">
        <v>97809</v>
      </c>
      <c r="M291" s="50">
        <v>97809</v>
      </c>
      <c r="N291" s="49" t="s">
        <v>103</v>
      </c>
      <c r="O291" s="50">
        <v>1221144.33</v>
      </c>
    </row>
    <row r="292" spans="1:15" ht="14.4" thickBot="1">
      <c r="A292" s="51"/>
      <c r="B292" s="49" t="s">
        <v>723</v>
      </c>
      <c r="C292" s="49" t="s">
        <v>88</v>
      </c>
      <c r="D292" s="49" t="s">
        <v>89</v>
      </c>
      <c r="E292" s="49" t="s">
        <v>718</v>
      </c>
      <c r="F292" s="49" t="s">
        <v>719</v>
      </c>
      <c r="G292" s="49" t="s">
        <v>720</v>
      </c>
      <c r="H292" s="49" t="str">
        <f t="shared" si="4"/>
        <v>S70201Transfers Out</v>
      </c>
      <c r="I292" s="49" t="s">
        <v>721</v>
      </c>
      <c r="J292" s="49" t="s">
        <v>718</v>
      </c>
      <c r="K292" s="49" t="s">
        <v>105</v>
      </c>
      <c r="L292" s="50">
        <v>2191</v>
      </c>
      <c r="M292" s="50">
        <v>2191</v>
      </c>
      <c r="N292" s="49" t="s">
        <v>107</v>
      </c>
      <c r="O292" s="50">
        <v>1221144.33</v>
      </c>
    </row>
    <row r="293" spans="1:15" ht="14.4" thickBot="1">
      <c r="A293" s="51"/>
      <c r="B293" s="49" t="s">
        <v>724</v>
      </c>
      <c r="C293" s="49" t="s">
        <v>88</v>
      </c>
      <c r="D293" s="49" t="s">
        <v>89</v>
      </c>
      <c r="E293" s="49" t="s">
        <v>725</v>
      </c>
      <c r="F293" s="49"/>
      <c r="G293" s="49"/>
      <c r="H293" s="49" t="str">
        <f t="shared" si="4"/>
        <v/>
      </c>
      <c r="I293" s="49">
        <v>0</v>
      </c>
      <c r="J293" s="49" t="s">
        <v>725</v>
      </c>
      <c r="K293" s="49"/>
      <c r="L293" s="50">
        <v>0</v>
      </c>
      <c r="M293" s="50">
        <v>0</v>
      </c>
      <c r="N293" s="49"/>
      <c r="O293" s="50">
        <v>0</v>
      </c>
    </row>
    <row r="294" spans="1:15" ht="14.4" thickBot="1">
      <c r="A294" s="51"/>
      <c r="B294" s="49" t="s">
        <v>726</v>
      </c>
      <c r="C294" s="49" t="s">
        <v>88</v>
      </c>
      <c r="D294" s="49" t="s">
        <v>89</v>
      </c>
      <c r="E294" s="49" t="s">
        <v>727</v>
      </c>
      <c r="F294" s="49"/>
      <c r="G294" s="49"/>
      <c r="H294" s="49" t="str">
        <f t="shared" si="4"/>
        <v/>
      </c>
      <c r="I294" s="49">
        <v>0</v>
      </c>
      <c r="J294" s="49" t="s">
        <v>727</v>
      </c>
      <c r="K294" s="49"/>
      <c r="L294" s="50">
        <v>0</v>
      </c>
      <c r="M294" s="50">
        <v>0</v>
      </c>
      <c r="N294" s="49"/>
      <c r="O294" s="50">
        <v>0</v>
      </c>
    </row>
    <row r="295" spans="1:15" ht="14.4" thickBot="1">
      <c r="A295" s="51"/>
      <c r="B295" s="49" t="s">
        <v>728</v>
      </c>
      <c r="C295" s="49" t="s">
        <v>88</v>
      </c>
      <c r="D295" s="49" t="s">
        <v>89</v>
      </c>
      <c r="E295" s="49" t="s">
        <v>729</v>
      </c>
      <c r="F295" s="49"/>
      <c r="G295" s="49"/>
      <c r="H295" s="49" t="str">
        <f t="shared" si="4"/>
        <v/>
      </c>
      <c r="I295" s="49">
        <v>0</v>
      </c>
      <c r="J295" s="49" t="s">
        <v>729</v>
      </c>
      <c r="K295" s="49"/>
      <c r="L295" s="50">
        <v>0</v>
      </c>
      <c r="M295" s="50">
        <v>0</v>
      </c>
      <c r="N295" s="49"/>
      <c r="O295" s="50">
        <v>0</v>
      </c>
    </row>
    <row r="296" spans="1:15" ht="14.4" thickBot="1">
      <c r="A296" s="51"/>
      <c r="B296" s="49" t="s">
        <v>730</v>
      </c>
      <c r="C296" s="49" t="s">
        <v>88</v>
      </c>
      <c r="D296" s="49" t="s">
        <v>89</v>
      </c>
      <c r="E296" s="49" t="s">
        <v>731</v>
      </c>
      <c r="F296" s="49"/>
      <c r="G296" s="49"/>
      <c r="H296" s="49" t="str">
        <f t="shared" si="4"/>
        <v/>
      </c>
      <c r="I296" s="49">
        <v>0</v>
      </c>
      <c r="J296" s="49" t="s">
        <v>731</v>
      </c>
      <c r="K296" s="49"/>
      <c r="L296" s="50">
        <v>0</v>
      </c>
      <c r="M296" s="50">
        <v>0</v>
      </c>
      <c r="N296" s="49"/>
      <c r="O296" s="50">
        <v>0</v>
      </c>
    </row>
    <row r="297" spans="1:15" ht="14.4" thickBot="1">
      <c r="A297" s="51"/>
      <c r="B297" s="49" t="s">
        <v>732</v>
      </c>
      <c r="C297" s="49" t="s">
        <v>88</v>
      </c>
      <c r="D297" s="49" t="s">
        <v>89</v>
      </c>
      <c r="E297" s="49" t="s">
        <v>733</v>
      </c>
      <c r="F297" s="49" t="s">
        <v>734</v>
      </c>
      <c r="G297" s="49" t="s">
        <v>735</v>
      </c>
      <c r="H297" s="49" t="str">
        <f t="shared" si="4"/>
        <v>S00789Transfers In</v>
      </c>
      <c r="I297" s="49" t="s">
        <v>736</v>
      </c>
      <c r="J297" s="49" t="s">
        <v>733</v>
      </c>
      <c r="K297" s="49" t="s">
        <v>630</v>
      </c>
      <c r="L297" s="50">
        <v>75000</v>
      </c>
      <c r="M297" s="50">
        <v>75000</v>
      </c>
      <c r="N297" s="49" t="s">
        <v>632</v>
      </c>
      <c r="O297" s="50">
        <v>205521.75</v>
      </c>
    </row>
    <row r="298" spans="1:15" ht="14.4" thickBot="1">
      <c r="A298" s="51"/>
      <c r="B298" s="49" t="s">
        <v>737</v>
      </c>
      <c r="C298" s="49" t="s">
        <v>88</v>
      </c>
      <c r="D298" s="49" t="s">
        <v>89</v>
      </c>
      <c r="E298" s="49" t="s">
        <v>733</v>
      </c>
      <c r="F298" s="49" t="s">
        <v>734</v>
      </c>
      <c r="G298" s="49" t="s">
        <v>735</v>
      </c>
      <c r="H298" s="49" t="str">
        <f t="shared" si="4"/>
        <v>S00789Expenses</v>
      </c>
      <c r="I298" s="49" t="s">
        <v>736</v>
      </c>
      <c r="J298" s="49" t="s">
        <v>733</v>
      </c>
      <c r="K298" s="49" t="s">
        <v>101</v>
      </c>
      <c r="L298" s="50">
        <v>97809</v>
      </c>
      <c r="M298" s="50">
        <v>97809</v>
      </c>
      <c r="N298" s="49" t="s">
        <v>103</v>
      </c>
      <c r="O298" s="50">
        <v>205521.75</v>
      </c>
    </row>
    <row r="299" spans="1:15" ht="14.4" thickBot="1">
      <c r="A299" s="51"/>
      <c r="B299" s="49" t="s">
        <v>738</v>
      </c>
      <c r="C299" s="49" t="s">
        <v>88</v>
      </c>
      <c r="D299" s="49" t="s">
        <v>89</v>
      </c>
      <c r="E299" s="49" t="s">
        <v>733</v>
      </c>
      <c r="F299" s="49" t="s">
        <v>734</v>
      </c>
      <c r="G299" s="49" t="s">
        <v>735</v>
      </c>
      <c r="H299" s="49" t="str">
        <f t="shared" si="4"/>
        <v>S00789Transfers Out</v>
      </c>
      <c r="I299" s="49" t="s">
        <v>736</v>
      </c>
      <c r="J299" s="49" t="s">
        <v>733</v>
      </c>
      <c r="K299" s="49" t="s">
        <v>105</v>
      </c>
      <c r="L299" s="50">
        <v>2191</v>
      </c>
      <c r="M299" s="50">
        <v>2191</v>
      </c>
      <c r="N299" s="49" t="s">
        <v>107</v>
      </c>
      <c r="O299" s="50">
        <v>205521.75</v>
      </c>
    </row>
    <row r="300" spans="1:15" ht="14.4" thickBot="1">
      <c r="A300" s="51"/>
      <c r="B300" s="49" t="s">
        <v>739</v>
      </c>
      <c r="C300" s="49" t="s">
        <v>88</v>
      </c>
      <c r="D300" s="49" t="s">
        <v>89</v>
      </c>
      <c r="E300" s="49" t="s">
        <v>740</v>
      </c>
      <c r="F300" s="49"/>
      <c r="G300" s="49"/>
      <c r="H300" s="49" t="str">
        <f t="shared" si="4"/>
        <v/>
      </c>
      <c r="I300" s="49">
        <v>0</v>
      </c>
      <c r="J300" s="49" t="s">
        <v>740</v>
      </c>
      <c r="K300" s="49"/>
      <c r="L300" s="50">
        <v>0</v>
      </c>
      <c r="M300" s="50">
        <v>0</v>
      </c>
      <c r="N300" s="49"/>
      <c r="O300" s="50">
        <v>0</v>
      </c>
    </row>
    <row r="301" spans="1:15" ht="14.4" thickBot="1">
      <c r="A301" s="51"/>
      <c r="B301" s="49"/>
      <c r="C301" s="49"/>
      <c r="D301" s="49"/>
      <c r="E301" s="49" t="s">
        <v>831</v>
      </c>
      <c r="F301" s="49"/>
      <c r="G301" s="49" t="s">
        <v>830</v>
      </c>
      <c r="H301" s="49" t="str">
        <f t="shared" si="4"/>
        <v>S70202Expenses</v>
      </c>
      <c r="I301" s="49" t="s">
        <v>832</v>
      </c>
      <c r="J301" s="49"/>
      <c r="K301" s="49"/>
      <c r="L301" s="50"/>
      <c r="M301" s="50"/>
      <c r="N301" s="49" t="s">
        <v>103</v>
      </c>
      <c r="O301" s="50"/>
    </row>
    <row r="302" spans="1:15" ht="14.4" thickBot="1">
      <c r="A302" s="51"/>
      <c r="B302" s="49" t="s">
        <v>741</v>
      </c>
      <c r="C302" s="49" t="s">
        <v>88</v>
      </c>
      <c r="D302" s="49" t="s">
        <v>89</v>
      </c>
      <c r="E302" s="49" t="s">
        <v>742</v>
      </c>
      <c r="F302" s="49"/>
      <c r="G302" s="49"/>
      <c r="H302" s="49" t="str">
        <f t="shared" si="4"/>
        <v/>
      </c>
      <c r="I302" s="49">
        <v>0</v>
      </c>
      <c r="J302" s="49" t="s">
        <v>742</v>
      </c>
      <c r="K302" s="49"/>
      <c r="L302" s="50">
        <v>0</v>
      </c>
      <c r="M302" s="50">
        <v>0</v>
      </c>
      <c r="N302" s="49"/>
      <c r="O302" s="50">
        <v>0</v>
      </c>
    </row>
    <row r="303" spans="1:15" ht="13.8">
      <c r="A303" s="52" t="s">
        <v>743</v>
      </c>
      <c r="B303" s="52"/>
      <c r="C303" s="52"/>
      <c r="D303" s="52"/>
      <c r="E303" s="52"/>
      <c r="F303" s="52"/>
      <c r="G303" s="52"/>
      <c r="H303" s="52"/>
      <c r="I303" s="52"/>
      <c r="J303" s="52"/>
      <c r="K303" s="52"/>
      <c r="L303" s="38">
        <v>19993213</v>
      </c>
      <c r="M303" s="38">
        <v>19993213</v>
      </c>
      <c r="N303" s="52"/>
      <c r="O303" s="38">
        <v>418059170.64999998</v>
      </c>
    </row>
    <row r="304" spans="1:15" ht="13.8">
      <c r="A304" s="53"/>
      <c r="B304" s="53"/>
      <c r="C304" s="53"/>
      <c r="D304" s="53"/>
      <c r="E304" s="53"/>
      <c r="F304" s="53"/>
      <c r="G304" s="53"/>
      <c r="H304" s="53"/>
      <c r="I304" s="53"/>
      <c r="J304" s="53"/>
      <c r="K304" s="53"/>
      <c r="L304" s="53"/>
      <c r="M304" s="53"/>
      <c r="N304" s="53"/>
      <c r="O304" s="53"/>
    </row>
    <row r="305" spans="1:15">
      <c r="A305" s="54" t="s">
        <v>744</v>
      </c>
      <c r="B305" s="54"/>
      <c r="C305" s="54"/>
      <c r="D305" s="54"/>
      <c r="E305" s="54"/>
      <c r="F305" s="54"/>
      <c r="G305" s="54"/>
      <c r="H305" s="54"/>
      <c r="I305" s="54"/>
      <c r="J305" s="54"/>
      <c r="K305" s="54"/>
      <c r="L305" s="54"/>
      <c r="M305" s="54"/>
      <c r="N305" s="54"/>
      <c r="O305" s="54"/>
    </row>
    <row r="306" spans="1:15">
      <c r="A306" s="54" t="s">
        <v>745</v>
      </c>
      <c r="B306" s="54"/>
      <c r="C306" s="54"/>
      <c r="D306" s="54"/>
      <c r="E306" s="54"/>
      <c r="F306" s="54"/>
      <c r="G306" s="54"/>
      <c r="H306" s="54"/>
      <c r="I306" s="54"/>
      <c r="J306" s="54"/>
      <c r="K306" s="54"/>
      <c r="L306" s="54"/>
      <c r="M306" s="54"/>
      <c r="N306" s="54"/>
      <c r="O306" s="54"/>
    </row>
    <row r="307" spans="1:15">
      <c r="A307" s="54" t="s">
        <v>746</v>
      </c>
      <c r="B307" s="54"/>
      <c r="C307" s="54"/>
      <c r="D307" s="54"/>
      <c r="E307" s="54"/>
      <c r="F307" s="54"/>
      <c r="G307" s="54"/>
      <c r="H307" s="54"/>
      <c r="I307" s="54"/>
      <c r="J307" s="54"/>
      <c r="K307" s="54"/>
      <c r="L307" s="54"/>
      <c r="M307" s="54"/>
      <c r="N307" s="54"/>
      <c r="O307" s="54"/>
    </row>
    <row r="308" spans="1:15" ht="13.8">
      <c r="A308" s="53"/>
      <c r="B308" s="53"/>
      <c r="C308" s="53"/>
      <c r="D308" s="53"/>
      <c r="E308" s="53"/>
      <c r="F308" s="53"/>
      <c r="G308" s="53"/>
      <c r="H308" s="53"/>
      <c r="I308" s="53"/>
      <c r="J308" s="53"/>
      <c r="K308" s="53"/>
      <c r="L308" s="53"/>
      <c r="M308" s="53"/>
      <c r="N308" s="53"/>
      <c r="O308" s="53"/>
    </row>
  </sheetData>
  <phoneticPr fontId="23"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topLeftCell="I1" workbookViewId="0">
      <pane ySplit="1" topLeftCell="A77" activePane="bottomLeft" state="frozen"/>
      <selection pane="bottomLeft" activeCell="K91" sqref="K91"/>
    </sheetView>
  </sheetViews>
  <sheetFormatPr defaultColWidth="11.44140625" defaultRowHeight="13.2"/>
  <cols>
    <col min="1" max="1" width="8.44140625" style="78" bestFit="1" customWidth="1"/>
    <col min="2" max="2" width="9.88671875" style="78" bestFit="1" customWidth="1"/>
    <col min="3" max="3" width="39.44140625" style="78" bestFit="1" customWidth="1"/>
    <col min="4" max="4" width="29.88671875" style="78" bestFit="1" customWidth="1"/>
    <col min="5" max="5" width="20.6640625" style="78" bestFit="1" customWidth="1"/>
    <col min="6" max="6" width="32.33203125" style="78" bestFit="1" customWidth="1"/>
    <col min="7" max="7" width="23.33203125" style="78" bestFit="1" customWidth="1"/>
    <col min="8" max="8" width="34.109375" style="78" bestFit="1" customWidth="1"/>
    <col min="9" max="9" width="25" style="78" bestFit="1" customWidth="1"/>
    <col min="10" max="10" width="30" style="78" bestFit="1" customWidth="1"/>
    <col min="11" max="11" width="20.88671875" style="78" bestFit="1" customWidth="1"/>
    <col min="12" max="12" width="18.6640625" style="78" bestFit="1" customWidth="1"/>
    <col min="13" max="14" width="12.88671875" style="78" bestFit="1" customWidth="1"/>
    <col min="15" max="15" width="23" style="78" bestFit="1" customWidth="1"/>
    <col min="16" max="16" width="15.44140625" style="78" bestFit="1" customWidth="1"/>
    <col min="17" max="17" width="10.109375" style="78" bestFit="1" customWidth="1"/>
    <col min="18" max="18" width="11" style="78" bestFit="1" customWidth="1"/>
    <col min="19" max="19" width="26" style="78" bestFit="1" customWidth="1"/>
    <col min="20" max="20" width="28.44140625" style="78" bestFit="1" customWidth="1"/>
    <col min="21" max="21" width="8.88671875" style="78" bestFit="1" customWidth="1"/>
    <col min="22" max="22" width="12.109375" style="78" bestFit="1" customWidth="1"/>
    <col min="23" max="16384" width="11.44140625" style="78"/>
  </cols>
  <sheetData>
    <row r="1" spans="1:22">
      <c r="A1" s="73" t="s">
        <v>757</v>
      </c>
      <c r="B1" s="74" t="s">
        <v>825</v>
      </c>
      <c r="C1" s="73" t="s">
        <v>758</v>
      </c>
      <c r="D1" s="73"/>
      <c r="E1" s="73" t="s">
        <v>95</v>
      </c>
      <c r="F1" s="73"/>
      <c r="G1" s="75" t="s">
        <v>99</v>
      </c>
      <c r="H1" s="75"/>
      <c r="I1" s="75" t="s">
        <v>147</v>
      </c>
      <c r="J1" s="75"/>
      <c r="K1" s="75" t="s">
        <v>759</v>
      </c>
      <c r="L1" s="75"/>
      <c r="M1" s="75" t="s">
        <v>103</v>
      </c>
      <c r="N1" s="75" t="s">
        <v>760</v>
      </c>
      <c r="O1" s="75"/>
      <c r="P1" s="76" t="s">
        <v>107</v>
      </c>
      <c r="Q1" s="75" t="s">
        <v>761</v>
      </c>
      <c r="R1" s="77" t="s">
        <v>26</v>
      </c>
      <c r="S1" s="74" t="s">
        <v>835</v>
      </c>
      <c r="T1" s="74" t="s">
        <v>826</v>
      </c>
      <c r="U1" s="74" t="s">
        <v>134</v>
      </c>
      <c r="V1" s="74" t="s">
        <v>632</v>
      </c>
    </row>
    <row r="2" spans="1:22">
      <c r="A2" s="79" t="s">
        <v>91</v>
      </c>
      <c r="B2" s="79" t="s">
        <v>67</v>
      </c>
      <c r="C2" s="79" t="s">
        <v>693</v>
      </c>
      <c r="D2" s="80" t="str">
        <f t="shared" ref="D2:D33" si="0">CONCATENATE(A2,$E$1)</f>
        <v>D00702Salaries And Benefits</v>
      </c>
      <c r="E2" s="80">
        <v>47226</v>
      </c>
      <c r="F2" s="80" t="str">
        <f>CONCATENATE(A2,$G$1)</f>
        <v>D00702Other Personal Services</v>
      </c>
      <c r="G2" s="80">
        <v>120540</v>
      </c>
      <c r="H2" s="80" t="str">
        <f>CONCATENATE(A2,$I$1)</f>
        <v>D00702OPS - Graduate Assistant</v>
      </c>
      <c r="I2" s="80">
        <v>0</v>
      </c>
      <c r="J2" s="80" t="str">
        <f>CONCATENATE(A2,$K$1)</f>
        <v>D00702OPS-Affordable Care</v>
      </c>
      <c r="K2" s="80">
        <v>0</v>
      </c>
      <c r="L2" s="80" t="str">
        <f>CONCATENATE(A2,$M$1)</f>
        <v>D00702Expenses</v>
      </c>
      <c r="M2" s="80">
        <v>177449</v>
      </c>
      <c r="N2" s="80">
        <v>345215</v>
      </c>
      <c r="O2" s="80" t="str">
        <f>CONCATENATE(A2,$P$1)</f>
        <v>D00702Transfers Out</v>
      </c>
      <c r="P2" s="80">
        <v>50000</v>
      </c>
      <c r="Q2" s="80">
        <v>6612.8159999999998</v>
      </c>
      <c r="R2" s="80">
        <v>301827.81599999999</v>
      </c>
    </row>
    <row r="3" spans="1:22">
      <c r="A3" s="79" t="s">
        <v>115</v>
      </c>
      <c r="B3" s="79" t="s">
        <v>67</v>
      </c>
      <c r="C3" s="79" t="s">
        <v>762</v>
      </c>
      <c r="D3" s="80" t="str">
        <f t="shared" si="0"/>
        <v>D00705Salaries And Benefits</v>
      </c>
      <c r="E3" s="80">
        <v>82403.37</v>
      </c>
      <c r="F3" s="80" t="str">
        <f t="shared" ref="F3:F66" si="1">CONCATENATE(A3,$G$1)</f>
        <v>D00705Other Personal Services</v>
      </c>
      <c r="G3" s="80"/>
      <c r="H3" s="80" t="str">
        <f t="shared" ref="H3:H66" si="2">CONCATENATE(A3,$I$1)</f>
        <v>D00705OPS - Graduate Assistant</v>
      </c>
      <c r="I3" s="80"/>
      <c r="J3" s="80" t="str">
        <f t="shared" ref="J3:J66" si="3">CONCATENATE(A3,$K$1)</f>
        <v>D00705OPS-Affordable Care</v>
      </c>
      <c r="K3" s="80"/>
      <c r="L3" s="80" t="str">
        <f t="shared" ref="L3:L66" si="4">CONCATENATE(A3,$M$1)</f>
        <v>D00705Expenses</v>
      </c>
      <c r="M3" s="80">
        <v>14000</v>
      </c>
      <c r="N3" s="80">
        <v>96403.37</v>
      </c>
      <c r="O3" s="80" t="str">
        <f t="shared" ref="O3:O66" si="5">CONCATENATE(A3,$P$1)</f>
        <v>D00705Transfers Out</v>
      </c>
      <c r="P3" s="80"/>
      <c r="Q3" s="80">
        <v>2159</v>
      </c>
      <c r="R3" s="80">
        <v>98562.37</v>
      </c>
    </row>
    <row r="4" spans="1:22">
      <c r="A4" s="79" t="s">
        <v>152</v>
      </c>
      <c r="B4" s="79" t="s">
        <v>67</v>
      </c>
      <c r="C4" s="79" t="s">
        <v>763</v>
      </c>
      <c r="D4" s="80" t="str">
        <f t="shared" si="0"/>
        <v>J01103Salaries And Benefits</v>
      </c>
      <c r="E4" s="80">
        <v>0</v>
      </c>
      <c r="F4" s="80" t="str">
        <f t="shared" si="1"/>
        <v>J01103Other Personal Services</v>
      </c>
      <c r="G4" s="80">
        <v>15640</v>
      </c>
      <c r="H4" s="80" t="str">
        <f t="shared" si="2"/>
        <v>J01103OPS - Graduate Assistant</v>
      </c>
      <c r="I4" s="80">
        <v>5375</v>
      </c>
      <c r="J4" s="80" t="str">
        <f t="shared" si="3"/>
        <v>J01103OPS-Affordable Care</v>
      </c>
      <c r="K4" s="80">
        <v>0</v>
      </c>
      <c r="L4" s="80" t="str">
        <f t="shared" si="4"/>
        <v>J01103Expenses</v>
      </c>
      <c r="M4" s="80">
        <v>102100</v>
      </c>
      <c r="N4" s="80">
        <v>123115</v>
      </c>
      <c r="O4" s="80" t="str">
        <f t="shared" si="5"/>
        <v>J01103Transfers Out</v>
      </c>
      <c r="P4" s="80"/>
      <c r="Q4" s="80">
        <v>2758</v>
      </c>
      <c r="R4" s="80">
        <v>125873</v>
      </c>
    </row>
    <row r="5" spans="1:22">
      <c r="A5" s="79" t="s">
        <v>175</v>
      </c>
      <c r="B5" s="79" t="s">
        <v>67</v>
      </c>
      <c r="C5" s="79" t="s">
        <v>764</v>
      </c>
      <c r="D5" s="80" t="str">
        <f t="shared" si="0"/>
        <v>J01107Salaries And Benefits</v>
      </c>
      <c r="E5" s="80">
        <v>56940.46</v>
      </c>
      <c r="F5" s="80" t="str">
        <f t="shared" si="1"/>
        <v>J01107Other Personal Services</v>
      </c>
      <c r="G5" s="80">
        <v>53613.95</v>
      </c>
      <c r="H5" s="80" t="str">
        <f t="shared" si="2"/>
        <v>J01107OPS - Graduate Assistant</v>
      </c>
      <c r="I5" s="80">
        <v>0</v>
      </c>
      <c r="J5" s="80" t="str">
        <f t="shared" si="3"/>
        <v>J01107OPS-Affordable Care</v>
      </c>
      <c r="K5" s="80">
        <v>0</v>
      </c>
      <c r="L5" s="80" t="str">
        <f t="shared" si="4"/>
        <v>J01107Expenses</v>
      </c>
      <c r="M5" s="80">
        <v>133750</v>
      </c>
      <c r="N5" s="80">
        <v>244304.41</v>
      </c>
      <c r="O5" s="80" t="str">
        <f t="shared" si="5"/>
        <v>J01107Transfers Out</v>
      </c>
      <c r="P5" s="80"/>
      <c r="Q5" s="80">
        <v>5472</v>
      </c>
      <c r="R5" s="80">
        <v>249776.41</v>
      </c>
    </row>
    <row r="6" spans="1:22">
      <c r="A6" s="79" t="s">
        <v>183</v>
      </c>
      <c r="B6" s="79" t="s">
        <v>67</v>
      </c>
      <c r="C6" s="79" t="s">
        <v>698</v>
      </c>
      <c r="D6" s="80" t="str">
        <f t="shared" si="0"/>
        <v>J01110Salaries And Benefits</v>
      </c>
      <c r="E6" s="80">
        <v>53972</v>
      </c>
      <c r="F6" s="80" t="str">
        <f t="shared" si="1"/>
        <v>J01110Other Personal Services</v>
      </c>
      <c r="G6" s="80">
        <v>57300</v>
      </c>
      <c r="H6" s="80" t="str">
        <f t="shared" si="2"/>
        <v>J01110OPS - Graduate Assistant</v>
      </c>
      <c r="I6" s="80">
        <v>7400</v>
      </c>
      <c r="J6" s="80" t="str">
        <f t="shared" si="3"/>
        <v>J01110OPS-Affordable Care</v>
      </c>
      <c r="K6" s="80">
        <v>0</v>
      </c>
      <c r="L6" s="80" t="str">
        <f t="shared" si="4"/>
        <v>J01110Expenses</v>
      </c>
      <c r="M6" s="80">
        <v>20900</v>
      </c>
      <c r="N6" s="80">
        <v>139572</v>
      </c>
      <c r="O6" s="80" t="str">
        <f t="shared" si="5"/>
        <v>J01110Transfers Out</v>
      </c>
      <c r="P6" s="80">
        <v>1000</v>
      </c>
      <c r="Q6" s="80">
        <v>3104</v>
      </c>
      <c r="R6" s="80">
        <v>141676</v>
      </c>
    </row>
    <row r="7" spans="1:22">
      <c r="A7" s="79" t="s">
        <v>229</v>
      </c>
      <c r="B7" s="79" t="s">
        <v>67</v>
      </c>
      <c r="C7" s="79" t="s">
        <v>765</v>
      </c>
      <c r="D7" s="80" t="str">
        <f t="shared" si="0"/>
        <v>S00103Salaries And Benefits</v>
      </c>
      <c r="E7" s="80"/>
      <c r="F7" s="80" t="str">
        <f t="shared" si="1"/>
        <v>S00103Other Personal Services</v>
      </c>
      <c r="G7" s="80"/>
      <c r="H7" s="80" t="str">
        <f t="shared" si="2"/>
        <v>S00103OPS - Graduate Assistant</v>
      </c>
      <c r="I7" s="80">
        <v>53810</v>
      </c>
      <c r="J7" s="80" t="str">
        <f t="shared" si="3"/>
        <v>S00103OPS-Affordable Care</v>
      </c>
      <c r="K7" s="80"/>
      <c r="L7" s="80" t="str">
        <f t="shared" si="4"/>
        <v>S00103Expenses</v>
      </c>
      <c r="M7" s="80">
        <v>230540</v>
      </c>
      <c r="N7" s="80">
        <v>284350</v>
      </c>
      <c r="O7" s="80" t="str">
        <f t="shared" si="5"/>
        <v>S00103Transfers Out</v>
      </c>
      <c r="P7" s="80"/>
      <c r="Q7" s="80">
        <v>6369</v>
      </c>
      <c r="R7" s="80">
        <v>290719</v>
      </c>
    </row>
    <row r="8" spans="1:22">
      <c r="A8" s="79" t="s">
        <v>238</v>
      </c>
      <c r="B8" s="79" t="s">
        <v>67</v>
      </c>
      <c r="C8" s="79" t="s">
        <v>766</v>
      </c>
      <c r="D8" s="80" t="str">
        <f t="shared" si="0"/>
        <v>S00108Salaries And Benefits</v>
      </c>
      <c r="E8" s="80"/>
      <c r="F8" s="80" t="str">
        <f t="shared" si="1"/>
        <v>S00108Other Personal Services</v>
      </c>
      <c r="G8" s="80">
        <v>49297.5</v>
      </c>
      <c r="H8" s="80" t="str">
        <f t="shared" si="2"/>
        <v>S00108OPS - Graduate Assistant</v>
      </c>
      <c r="I8" s="80"/>
      <c r="J8" s="80" t="str">
        <f t="shared" si="3"/>
        <v>S00108OPS-Affordable Care</v>
      </c>
      <c r="K8" s="80"/>
      <c r="L8" s="80" t="str">
        <f t="shared" si="4"/>
        <v>S00108Expenses</v>
      </c>
      <c r="M8" s="80">
        <v>41800</v>
      </c>
      <c r="N8" s="80">
        <v>91097.5</v>
      </c>
      <c r="O8" s="80" t="str">
        <f t="shared" si="5"/>
        <v>S00108Transfers Out</v>
      </c>
      <c r="P8" s="80"/>
      <c r="Q8" s="80">
        <v>2041</v>
      </c>
      <c r="R8" s="80">
        <v>93138.5</v>
      </c>
    </row>
    <row r="9" spans="1:22">
      <c r="A9" s="79" t="s">
        <v>244</v>
      </c>
      <c r="B9" s="79" t="s">
        <v>67</v>
      </c>
      <c r="C9" s="79" t="s">
        <v>767</v>
      </c>
      <c r="D9" s="80" t="str">
        <f t="shared" si="0"/>
        <v>S00109Salaries And Benefits</v>
      </c>
      <c r="E9" s="80"/>
      <c r="F9" s="80" t="str">
        <f t="shared" si="1"/>
        <v>S00109Other Personal Services</v>
      </c>
      <c r="G9" s="80"/>
      <c r="H9" s="80" t="str">
        <f t="shared" si="2"/>
        <v>S00109OPS - Graduate Assistant</v>
      </c>
      <c r="I9" s="80"/>
      <c r="J9" s="80" t="str">
        <f t="shared" si="3"/>
        <v>S00109OPS-Affordable Care</v>
      </c>
      <c r="K9" s="80"/>
      <c r="L9" s="80" t="str">
        <f t="shared" si="4"/>
        <v>S00109Expenses</v>
      </c>
      <c r="M9" s="80">
        <v>80000</v>
      </c>
      <c r="N9" s="80">
        <v>80000</v>
      </c>
      <c r="O9" s="80" t="str">
        <f t="shared" si="5"/>
        <v>S00109Transfers Out</v>
      </c>
      <c r="P9" s="80"/>
      <c r="Q9" s="80">
        <v>1792</v>
      </c>
      <c r="R9" s="80">
        <v>81792</v>
      </c>
    </row>
    <row r="10" spans="1:22">
      <c r="A10" s="79" t="s">
        <v>252</v>
      </c>
      <c r="B10" s="79" t="s">
        <v>67</v>
      </c>
      <c r="C10" s="79" t="s">
        <v>768</v>
      </c>
      <c r="D10" s="80" t="str">
        <f t="shared" si="0"/>
        <v>S00113Salaries And Benefits</v>
      </c>
      <c r="E10" s="80"/>
      <c r="F10" s="80" t="str">
        <f t="shared" si="1"/>
        <v>S00113Other Personal Services</v>
      </c>
      <c r="G10" s="80"/>
      <c r="H10" s="80" t="str">
        <f t="shared" si="2"/>
        <v>S00113OPS - Graduate Assistant</v>
      </c>
      <c r="I10" s="80"/>
      <c r="J10" s="80" t="str">
        <f t="shared" si="3"/>
        <v>S00113OPS-Affordable Care</v>
      </c>
      <c r="K10" s="80"/>
      <c r="L10" s="80" t="str">
        <f t="shared" si="4"/>
        <v>S00113Expenses</v>
      </c>
      <c r="M10" s="80">
        <v>14000</v>
      </c>
      <c r="N10" s="80">
        <v>14000</v>
      </c>
      <c r="O10" s="80" t="str">
        <f t="shared" si="5"/>
        <v>S00113Transfers Out</v>
      </c>
      <c r="P10" s="80"/>
      <c r="Q10" s="80">
        <v>314</v>
      </c>
      <c r="R10" s="80">
        <v>14314</v>
      </c>
    </row>
    <row r="11" spans="1:22">
      <c r="A11" s="79" t="s">
        <v>262</v>
      </c>
      <c r="B11" s="79" t="s">
        <v>67</v>
      </c>
      <c r="C11" s="79" t="s">
        <v>769</v>
      </c>
      <c r="D11" s="80" t="str">
        <f t="shared" si="0"/>
        <v>S00117Salaries And Benefits</v>
      </c>
      <c r="E11" s="80"/>
      <c r="F11" s="80" t="str">
        <f t="shared" si="1"/>
        <v>S00117Other Personal Services</v>
      </c>
      <c r="G11" s="80"/>
      <c r="H11" s="80" t="str">
        <f t="shared" si="2"/>
        <v>S00117OPS - Graduate Assistant</v>
      </c>
      <c r="I11" s="80"/>
      <c r="J11" s="80" t="str">
        <f t="shared" si="3"/>
        <v>S00117OPS-Affordable Care</v>
      </c>
      <c r="K11" s="80"/>
      <c r="L11" s="80" t="str">
        <f t="shared" si="4"/>
        <v>S00117Expenses</v>
      </c>
      <c r="M11" s="80">
        <v>1000</v>
      </c>
      <c r="N11" s="80">
        <v>1000</v>
      </c>
      <c r="O11" s="80" t="str">
        <f t="shared" si="5"/>
        <v>S00117Transfers Out</v>
      </c>
      <c r="P11" s="80"/>
      <c r="Q11" s="80">
        <v>22</v>
      </c>
      <c r="R11" s="80">
        <v>1022</v>
      </c>
    </row>
    <row r="12" spans="1:22">
      <c r="A12" s="79" t="s">
        <v>267</v>
      </c>
      <c r="B12" s="79" t="s">
        <v>67</v>
      </c>
      <c r="C12" s="79" t="s">
        <v>268</v>
      </c>
      <c r="D12" s="80" t="str">
        <f t="shared" si="0"/>
        <v>S00118Salaries And Benefits</v>
      </c>
      <c r="E12" s="80"/>
      <c r="F12" s="80" t="str">
        <f t="shared" si="1"/>
        <v>S00118Other Personal Services</v>
      </c>
      <c r="G12" s="80">
        <v>19575</v>
      </c>
      <c r="H12" s="80" t="str">
        <f t="shared" si="2"/>
        <v>S00118OPS - Graduate Assistant</v>
      </c>
      <c r="I12" s="80"/>
      <c r="J12" s="80" t="str">
        <f t="shared" si="3"/>
        <v>S00118OPS-Affordable Care</v>
      </c>
      <c r="K12" s="80"/>
      <c r="L12" s="80" t="str">
        <f t="shared" si="4"/>
        <v>S00118Expenses</v>
      </c>
      <c r="M12" s="80">
        <v>8000</v>
      </c>
      <c r="N12" s="80">
        <v>27575</v>
      </c>
      <c r="O12" s="80" t="str">
        <f t="shared" si="5"/>
        <v>S00118Transfers Out</v>
      </c>
      <c r="P12" s="80"/>
      <c r="Q12" s="80">
        <v>618</v>
      </c>
      <c r="R12" s="80">
        <v>28193</v>
      </c>
    </row>
    <row r="13" spans="1:22">
      <c r="A13" s="79" t="s">
        <v>276</v>
      </c>
      <c r="B13" s="79" t="s">
        <v>67</v>
      </c>
      <c r="C13" s="79" t="s">
        <v>277</v>
      </c>
      <c r="D13" s="80" t="str">
        <f t="shared" si="0"/>
        <v>S00131Salaries And Benefits</v>
      </c>
      <c r="E13" s="80"/>
      <c r="F13" s="80" t="str">
        <f t="shared" si="1"/>
        <v>S00131Other Personal Services</v>
      </c>
      <c r="G13" s="80">
        <v>4945</v>
      </c>
      <c r="H13" s="80" t="str">
        <f t="shared" si="2"/>
        <v>S00131OPS - Graduate Assistant</v>
      </c>
      <c r="I13" s="80"/>
      <c r="J13" s="80" t="str">
        <f t="shared" si="3"/>
        <v>S00131OPS-Affordable Care</v>
      </c>
      <c r="K13" s="80"/>
      <c r="L13" s="80" t="str">
        <f t="shared" si="4"/>
        <v>S00131Expenses</v>
      </c>
      <c r="M13" s="80">
        <v>1000</v>
      </c>
      <c r="N13" s="80">
        <v>5945</v>
      </c>
      <c r="O13" s="80" t="str">
        <f t="shared" si="5"/>
        <v>S00131Transfers Out</v>
      </c>
      <c r="P13" s="80"/>
      <c r="Q13" s="80">
        <v>133</v>
      </c>
      <c r="R13" s="80">
        <v>6078</v>
      </c>
    </row>
    <row r="14" spans="1:22">
      <c r="A14" s="79" t="s">
        <v>282</v>
      </c>
      <c r="B14" s="79" t="s">
        <v>67</v>
      </c>
      <c r="C14" s="79" t="s">
        <v>770</v>
      </c>
      <c r="D14" s="80" t="str">
        <f t="shared" si="0"/>
        <v>S00132Salaries And Benefits</v>
      </c>
      <c r="E14" s="80"/>
      <c r="F14" s="80" t="str">
        <f t="shared" si="1"/>
        <v>S00132Other Personal Services</v>
      </c>
      <c r="G14" s="80"/>
      <c r="H14" s="80" t="str">
        <f t="shared" si="2"/>
        <v>S00132OPS - Graduate Assistant</v>
      </c>
      <c r="I14" s="80"/>
      <c r="J14" s="80" t="str">
        <f t="shared" si="3"/>
        <v>S00132OPS-Affordable Care</v>
      </c>
      <c r="K14" s="80"/>
      <c r="L14" s="80" t="str">
        <f t="shared" si="4"/>
        <v>S00132Expenses</v>
      </c>
      <c r="M14" s="80">
        <v>70000</v>
      </c>
      <c r="N14" s="80">
        <v>70000</v>
      </c>
      <c r="O14" s="80" t="str">
        <f t="shared" si="5"/>
        <v>S00132Transfers Out</v>
      </c>
      <c r="P14" s="80"/>
      <c r="Q14" s="80">
        <v>1568</v>
      </c>
      <c r="R14" s="80">
        <v>71568</v>
      </c>
    </row>
    <row r="15" spans="1:22">
      <c r="A15" s="79" t="s">
        <v>287</v>
      </c>
      <c r="B15" s="79" t="s">
        <v>67</v>
      </c>
      <c r="C15" s="79" t="s">
        <v>288</v>
      </c>
      <c r="D15" s="80" t="str">
        <f t="shared" si="0"/>
        <v>S00139Salaries And Benefits</v>
      </c>
      <c r="E15" s="80"/>
      <c r="F15" s="80" t="str">
        <f t="shared" si="1"/>
        <v>S00139Other Personal Services</v>
      </c>
      <c r="G15" s="80"/>
      <c r="H15" s="80" t="str">
        <f t="shared" si="2"/>
        <v>S00139OPS - Graduate Assistant</v>
      </c>
      <c r="I15" s="80"/>
      <c r="J15" s="80" t="str">
        <f t="shared" si="3"/>
        <v>S00139OPS-Affordable Care</v>
      </c>
      <c r="K15" s="80"/>
      <c r="L15" s="80" t="str">
        <f t="shared" si="4"/>
        <v>S00139Expenses</v>
      </c>
      <c r="M15" s="80">
        <v>27500</v>
      </c>
      <c r="N15" s="80">
        <v>27500</v>
      </c>
      <c r="O15" s="80" t="str">
        <f t="shared" si="5"/>
        <v>S00139Transfers Out</v>
      </c>
      <c r="P15" s="80"/>
      <c r="Q15" s="80">
        <v>616</v>
      </c>
      <c r="R15" s="80">
        <v>28116</v>
      </c>
    </row>
    <row r="16" spans="1:22">
      <c r="A16" s="79" t="s">
        <v>292</v>
      </c>
      <c r="B16" s="79" t="s">
        <v>67</v>
      </c>
      <c r="C16" s="79" t="s">
        <v>771</v>
      </c>
      <c r="D16" s="80" t="str">
        <f t="shared" si="0"/>
        <v>S00145Salaries And Benefits</v>
      </c>
      <c r="E16" s="80"/>
      <c r="F16" s="80" t="str">
        <f t="shared" si="1"/>
        <v>S00145Other Personal Services</v>
      </c>
      <c r="G16" s="80"/>
      <c r="H16" s="80" t="str">
        <f t="shared" si="2"/>
        <v>S00145OPS - Graduate Assistant</v>
      </c>
      <c r="I16" s="80"/>
      <c r="J16" s="80" t="str">
        <f t="shared" si="3"/>
        <v>S00145OPS-Affordable Care</v>
      </c>
      <c r="K16" s="80"/>
      <c r="L16" s="80" t="str">
        <f t="shared" si="4"/>
        <v>S00145Expenses</v>
      </c>
      <c r="M16" s="80">
        <v>14500</v>
      </c>
      <c r="N16" s="80">
        <v>14500</v>
      </c>
      <c r="O16" s="80" t="str">
        <f t="shared" si="5"/>
        <v>S00145Transfers Out</v>
      </c>
      <c r="P16" s="80"/>
      <c r="Q16" s="80">
        <v>325</v>
      </c>
      <c r="R16" s="80">
        <v>14825</v>
      </c>
    </row>
    <row r="17" spans="1:18">
      <c r="A17" s="79" t="s">
        <v>297</v>
      </c>
      <c r="B17" s="79" t="s">
        <v>67</v>
      </c>
      <c r="C17" s="79" t="s">
        <v>772</v>
      </c>
      <c r="D17" s="80" t="str">
        <f t="shared" si="0"/>
        <v>S00157Salaries And Benefits</v>
      </c>
      <c r="E17" s="80"/>
      <c r="F17" s="80" t="str">
        <f t="shared" si="1"/>
        <v>S00157Other Personal Services</v>
      </c>
      <c r="G17" s="80"/>
      <c r="H17" s="80" t="str">
        <f t="shared" si="2"/>
        <v>S00157OPS - Graduate Assistant</v>
      </c>
      <c r="I17" s="80"/>
      <c r="J17" s="80" t="str">
        <f t="shared" si="3"/>
        <v>S00157OPS-Affordable Care</v>
      </c>
      <c r="K17" s="80"/>
      <c r="L17" s="80" t="str">
        <f t="shared" si="4"/>
        <v>S00157Expenses</v>
      </c>
      <c r="M17" s="80">
        <v>20000</v>
      </c>
      <c r="N17" s="80">
        <v>20000</v>
      </c>
      <c r="O17" s="80" t="str">
        <f t="shared" si="5"/>
        <v>S00157Transfers Out</v>
      </c>
      <c r="P17" s="80"/>
      <c r="Q17" s="80">
        <v>448</v>
      </c>
      <c r="R17" s="80">
        <v>20448</v>
      </c>
    </row>
    <row r="18" spans="1:18">
      <c r="A18" s="79" t="s">
        <v>302</v>
      </c>
      <c r="B18" s="79" t="s">
        <v>67</v>
      </c>
      <c r="C18" s="79" t="s">
        <v>773</v>
      </c>
      <c r="D18" s="80" t="str">
        <f t="shared" si="0"/>
        <v>S00159Salaries And Benefits</v>
      </c>
      <c r="E18" s="80"/>
      <c r="F18" s="80" t="str">
        <f t="shared" si="1"/>
        <v>S00159Other Personal Services</v>
      </c>
      <c r="G18" s="80"/>
      <c r="H18" s="80" t="str">
        <f t="shared" si="2"/>
        <v>S00159OPS - Graduate Assistant</v>
      </c>
      <c r="I18" s="80">
        <v>2640</v>
      </c>
      <c r="J18" s="80" t="str">
        <f t="shared" si="3"/>
        <v>S00159OPS-Affordable Care</v>
      </c>
      <c r="K18" s="80"/>
      <c r="L18" s="80" t="str">
        <f t="shared" si="4"/>
        <v>S00159Expenses</v>
      </c>
      <c r="M18" s="80">
        <v>9300</v>
      </c>
      <c r="N18" s="80">
        <v>11940</v>
      </c>
      <c r="O18" s="80" t="str">
        <f t="shared" si="5"/>
        <v>S00159Transfers Out</v>
      </c>
      <c r="P18" s="80"/>
      <c r="Q18" s="80">
        <v>267</v>
      </c>
      <c r="R18" s="80">
        <v>12207</v>
      </c>
    </row>
    <row r="19" spans="1:18">
      <c r="A19" s="79" t="s">
        <v>308</v>
      </c>
      <c r="B19" s="79" t="s">
        <v>67</v>
      </c>
      <c r="C19" s="79" t="s">
        <v>309</v>
      </c>
      <c r="D19" s="80" t="str">
        <f t="shared" si="0"/>
        <v>S00160Salaries And Benefits</v>
      </c>
      <c r="E19" s="80"/>
      <c r="F19" s="80" t="str">
        <f t="shared" si="1"/>
        <v>S00160Other Personal Services</v>
      </c>
      <c r="G19" s="80">
        <v>25093.657500000001</v>
      </c>
      <c r="H19" s="80" t="str">
        <f t="shared" si="2"/>
        <v>S00160OPS - Graduate Assistant</v>
      </c>
      <c r="I19" s="80"/>
      <c r="J19" s="80" t="str">
        <f t="shared" si="3"/>
        <v>S00160OPS-Affordable Care</v>
      </c>
      <c r="K19" s="80">
        <v>16500</v>
      </c>
      <c r="L19" s="80" t="str">
        <f t="shared" si="4"/>
        <v>S00160Expenses</v>
      </c>
      <c r="M19" s="80">
        <v>25006</v>
      </c>
      <c r="N19" s="80">
        <v>66599.657500000001</v>
      </c>
      <c r="O19" s="80" t="str">
        <f t="shared" si="5"/>
        <v>S00160Transfers Out</v>
      </c>
      <c r="P19" s="80">
        <v>6250</v>
      </c>
      <c r="Q19" s="80">
        <v>1352</v>
      </c>
      <c r="R19" s="80">
        <v>61701.657500000001</v>
      </c>
    </row>
    <row r="20" spans="1:18">
      <c r="A20" s="79" t="s">
        <v>314</v>
      </c>
      <c r="B20" s="79" t="s">
        <v>67</v>
      </c>
      <c r="C20" s="79" t="s">
        <v>774</v>
      </c>
      <c r="D20" s="80" t="str">
        <f t="shared" si="0"/>
        <v>S00161Salaries And Benefits</v>
      </c>
      <c r="E20" s="80"/>
      <c r="F20" s="80" t="str">
        <f t="shared" si="1"/>
        <v>S00161Other Personal Services</v>
      </c>
      <c r="G20" s="80">
        <v>3600</v>
      </c>
      <c r="H20" s="80" t="str">
        <f t="shared" si="2"/>
        <v>S00161OPS - Graduate Assistant</v>
      </c>
      <c r="I20" s="80"/>
      <c r="J20" s="80" t="str">
        <f t="shared" si="3"/>
        <v>S00161OPS-Affordable Care</v>
      </c>
      <c r="K20" s="80"/>
      <c r="L20" s="80" t="str">
        <f t="shared" si="4"/>
        <v>S00161Expenses</v>
      </c>
      <c r="M20" s="80">
        <v>108000</v>
      </c>
      <c r="N20" s="80">
        <v>111600</v>
      </c>
      <c r="O20" s="80" t="str">
        <f t="shared" si="5"/>
        <v>S00161Transfers Out</v>
      </c>
      <c r="P20" s="80"/>
      <c r="Q20" s="80">
        <v>2500</v>
      </c>
      <c r="R20" s="80">
        <v>114100</v>
      </c>
    </row>
    <row r="21" spans="1:18">
      <c r="A21" s="79" t="s">
        <v>324</v>
      </c>
      <c r="B21" s="79" t="s">
        <v>67</v>
      </c>
      <c r="C21" s="79" t="s">
        <v>775</v>
      </c>
      <c r="D21" s="80" t="str">
        <f t="shared" si="0"/>
        <v>S00304Salaries And Benefits</v>
      </c>
      <c r="E21" s="80"/>
      <c r="F21" s="80" t="str">
        <f t="shared" si="1"/>
        <v>S00304Other Personal Services</v>
      </c>
      <c r="G21" s="80"/>
      <c r="H21" s="80" t="str">
        <f t="shared" si="2"/>
        <v>S00304OPS - Graduate Assistant</v>
      </c>
      <c r="I21" s="80"/>
      <c r="J21" s="80" t="str">
        <f t="shared" si="3"/>
        <v>S00304OPS-Affordable Care</v>
      </c>
      <c r="K21" s="80"/>
      <c r="L21" s="80" t="str">
        <f t="shared" si="4"/>
        <v>S00304Expenses</v>
      </c>
      <c r="M21" s="80">
        <v>5250</v>
      </c>
      <c r="N21" s="80">
        <v>5250</v>
      </c>
      <c r="O21" s="80" t="str">
        <f t="shared" si="5"/>
        <v>S00304Transfers Out</v>
      </c>
      <c r="P21" s="80"/>
      <c r="Q21" s="80">
        <v>118</v>
      </c>
      <c r="R21" s="80">
        <v>5368</v>
      </c>
    </row>
    <row r="22" spans="1:18">
      <c r="A22" s="79" t="s">
        <v>329</v>
      </c>
      <c r="B22" s="79" t="s">
        <v>67</v>
      </c>
      <c r="C22" s="79" t="s">
        <v>330</v>
      </c>
      <c r="D22" s="80" t="str">
        <f t="shared" si="0"/>
        <v>S00305Salaries And Benefits</v>
      </c>
      <c r="E22" s="80">
        <v>110912</v>
      </c>
      <c r="F22" s="80" t="str">
        <f t="shared" si="1"/>
        <v>S00305Other Personal Services</v>
      </c>
      <c r="G22" s="80">
        <v>15999.539999999999</v>
      </c>
      <c r="H22" s="80" t="str">
        <f t="shared" si="2"/>
        <v>S00305OPS - Graduate Assistant</v>
      </c>
      <c r="I22" s="80">
        <v>6600</v>
      </c>
      <c r="J22" s="80" t="str">
        <f t="shared" si="3"/>
        <v>S00305OPS-Affordable Care</v>
      </c>
      <c r="K22" s="80"/>
      <c r="L22" s="80" t="str">
        <f t="shared" si="4"/>
        <v>S00305Expenses</v>
      </c>
      <c r="M22" s="80">
        <v>46885</v>
      </c>
      <c r="N22" s="80">
        <v>180396.53999999998</v>
      </c>
      <c r="O22" s="80" t="str">
        <f t="shared" si="5"/>
        <v>S00305Transfers Out</v>
      </c>
      <c r="P22" s="80"/>
      <c r="Q22" s="80">
        <v>4040.8824959999993</v>
      </c>
      <c r="R22" s="80">
        <v>184437.42249599998</v>
      </c>
    </row>
    <row r="23" spans="1:18">
      <c r="A23" s="79" t="s">
        <v>337</v>
      </c>
      <c r="B23" s="79" t="s">
        <v>67</v>
      </c>
      <c r="C23" s="79" t="s">
        <v>776</v>
      </c>
      <c r="D23" s="80" t="str">
        <f t="shared" si="0"/>
        <v>S00306Salaries And Benefits</v>
      </c>
      <c r="E23" s="80">
        <v>22532</v>
      </c>
      <c r="F23" s="80" t="str">
        <f t="shared" si="1"/>
        <v>S00306Other Personal Services</v>
      </c>
      <c r="G23" s="80">
        <v>4112.8999999999996</v>
      </c>
      <c r="H23" s="80" t="str">
        <f t="shared" si="2"/>
        <v>S00306OPS - Graduate Assistant</v>
      </c>
      <c r="I23" s="80"/>
      <c r="J23" s="80" t="str">
        <f t="shared" si="3"/>
        <v>S00306OPS-Affordable Care</v>
      </c>
      <c r="K23" s="80"/>
      <c r="L23" s="80" t="str">
        <f t="shared" si="4"/>
        <v>S00306Expenses</v>
      </c>
      <c r="M23" s="80">
        <v>23425</v>
      </c>
      <c r="N23" s="80">
        <v>50069.9</v>
      </c>
      <c r="O23" s="80" t="str">
        <f t="shared" si="5"/>
        <v>S00306Transfers Out</v>
      </c>
      <c r="P23" s="80"/>
      <c r="Q23" s="80">
        <v>1121.56576</v>
      </c>
      <c r="R23" s="80">
        <v>51191.465759999999</v>
      </c>
    </row>
    <row r="24" spans="1:18">
      <c r="A24" s="79" t="s">
        <v>344</v>
      </c>
      <c r="B24" s="79" t="s">
        <v>67</v>
      </c>
      <c r="C24" s="79" t="s">
        <v>777</v>
      </c>
      <c r="D24" s="80" t="str">
        <f t="shared" si="0"/>
        <v>S00307Salaries And Benefits</v>
      </c>
      <c r="E24" s="80">
        <v>321078.38</v>
      </c>
      <c r="F24" s="80" t="str">
        <f t="shared" si="1"/>
        <v>S00307Other Personal Services</v>
      </c>
      <c r="G24" s="80">
        <v>48001</v>
      </c>
      <c r="H24" s="80" t="str">
        <f t="shared" si="2"/>
        <v>S00307OPS - Graduate Assistant</v>
      </c>
      <c r="I24" s="80">
        <v>23999.8</v>
      </c>
      <c r="J24" s="80" t="str">
        <f t="shared" si="3"/>
        <v>S00307OPS-Affordable Care</v>
      </c>
      <c r="K24" s="80"/>
      <c r="L24" s="80" t="str">
        <f t="shared" si="4"/>
        <v>S00307Expenses</v>
      </c>
      <c r="M24" s="80">
        <v>49500</v>
      </c>
      <c r="N24" s="80">
        <v>442579.18</v>
      </c>
      <c r="O24" s="80" t="str">
        <f t="shared" si="5"/>
        <v>S00307Transfers Out</v>
      </c>
      <c r="P24" s="80"/>
      <c r="Q24" s="80">
        <v>9914</v>
      </c>
      <c r="R24" s="80">
        <v>452493.18</v>
      </c>
    </row>
    <row r="25" spans="1:18">
      <c r="A25" s="79" t="s">
        <v>365</v>
      </c>
      <c r="B25" s="79" t="s">
        <v>67</v>
      </c>
      <c r="C25" s="79" t="s">
        <v>366</v>
      </c>
      <c r="D25" s="80" t="str">
        <f t="shared" si="0"/>
        <v>S00310Salaries And Benefits</v>
      </c>
      <c r="E25" s="80"/>
      <c r="F25" s="80" t="str">
        <f t="shared" si="1"/>
        <v>S00310Other Personal Services</v>
      </c>
      <c r="G25" s="80">
        <v>59088</v>
      </c>
      <c r="H25" s="80" t="str">
        <f t="shared" si="2"/>
        <v>S00310OPS - Graduate Assistant</v>
      </c>
      <c r="I25" s="80"/>
      <c r="J25" s="80" t="str">
        <f t="shared" si="3"/>
        <v>S00310OPS-Affordable Care</v>
      </c>
      <c r="K25" s="80"/>
      <c r="L25" s="80" t="str">
        <f t="shared" si="4"/>
        <v>S00310Expenses</v>
      </c>
      <c r="M25" s="80">
        <v>53542</v>
      </c>
      <c r="N25" s="80">
        <v>112630</v>
      </c>
      <c r="O25" s="80" t="str">
        <f t="shared" si="5"/>
        <v>S00310Transfers Out</v>
      </c>
      <c r="P25" s="80">
        <v>8000</v>
      </c>
      <c r="Q25" s="80">
        <v>2343.712</v>
      </c>
      <c r="R25" s="80">
        <v>106973.712</v>
      </c>
    </row>
    <row r="26" spans="1:18">
      <c r="A26" s="79" t="s">
        <v>371</v>
      </c>
      <c r="B26" s="79" t="s">
        <v>67</v>
      </c>
      <c r="C26" s="79" t="s">
        <v>372</v>
      </c>
      <c r="D26" s="80" t="str">
        <f t="shared" si="0"/>
        <v>S00311Salaries And Benefits</v>
      </c>
      <c r="E26" s="80"/>
      <c r="F26" s="80" t="str">
        <f t="shared" si="1"/>
        <v>S00311Other Personal Services</v>
      </c>
      <c r="G26" s="80">
        <v>20000</v>
      </c>
      <c r="H26" s="80" t="str">
        <f t="shared" si="2"/>
        <v>S00311OPS - Graduate Assistant</v>
      </c>
      <c r="I26" s="80"/>
      <c r="J26" s="80" t="str">
        <f t="shared" si="3"/>
        <v>S00311OPS-Affordable Care</v>
      </c>
      <c r="K26" s="80"/>
      <c r="L26" s="80" t="str">
        <f t="shared" si="4"/>
        <v>S00311Expenses</v>
      </c>
      <c r="M26" s="80">
        <v>214785</v>
      </c>
      <c r="N26" s="80">
        <v>234785</v>
      </c>
      <c r="O26" s="80" t="str">
        <f t="shared" si="5"/>
        <v>S00311Transfers Out</v>
      </c>
      <c r="P26" s="80"/>
      <c r="Q26" s="80">
        <v>5259</v>
      </c>
      <c r="R26" s="80">
        <v>240044</v>
      </c>
    </row>
    <row r="27" spans="1:18">
      <c r="A27" s="79" t="s">
        <v>383</v>
      </c>
      <c r="B27" s="79" t="s">
        <v>67</v>
      </c>
      <c r="C27" s="79" t="s">
        <v>778</v>
      </c>
      <c r="D27" s="80" t="str">
        <f t="shared" si="0"/>
        <v>S00317Salaries And Benefits</v>
      </c>
      <c r="E27" s="80"/>
      <c r="F27" s="80" t="str">
        <f t="shared" si="1"/>
        <v>S00317Other Personal Services</v>
      </c>
      <c r="G27" s="80">
        <v>74350</v>
      </c>
      <c r="H27" s="80" t="str">
        <f t="shared" si="2"/>
        <v>S00317OPS - Graduate Assistant</v>
      </c>
      <c r="I27" s="80"/>
      <c r="J27" s="80" t="str">
        <f t="shared" si="3"/>
        <v>S00317OPS-Affordable Care</v>
      </c>
      <c r="K27" s="80"/>
      <c r="L27" s="80" t="str">
        <f t="shared" si="4"/>
        <v>S00317Expenses</v>
      </c>
      <c r="M27" s="80">
        <v>71085</v>
      </c>
      <c r="N27" s="80">
        <v>145435</v>
      </c>
      <c r="O27" s="80" t="str">
        <f t="shared" si="5"/>
        <v>S00317Transfers Out</v>
      </c>
      <c r="P27" s="80"/>
      <c r="Q27" s="80">
        <v>3258</v>
      </c>
      <c r="R27" s="80">
        <v>148693</v>
      </c>
    </row>
    <row r="28" spans="1:18">
      <c r="A28" s="79" t="s">
        <v>404</v>
      </c>
      <c r="B28" s="79" t="s">
        <v>67</v>
      </c>
      <c r="C28" s="79" t="s">
        <v>779</v>
      </c>
      <c r="D28" s="80" t="str">
        <f t="shared" si="0"/>
        <v>S00329Salaries And Benefits</v>
      </c>
      <c r="E28" s="80"/>
      <c r="F28" s="80" t="str">
        <f t="shared" si="1"/>
        <v>S00329Other Personal Services</v>
      </c>
      <c r="G28" s="80"/>
      <c r="H28" s="80" t="str">
        <f t="shared" si="2"/>
        <v>S00329OPS - Graduate Assistant</v>
      </c>
      <c r="I28" s="80"/>
      <c r="J28" s="80" t="str">
        <f t="shared" si="3"/>
        <v>S00329OPS-Affordable Care</v>
      </c>
      <c r="K28" s="80"/>
      <c r="L28" s="80" t="str">
        <f t="shared" si="4"/>
        <v>S00329Expenses</v>
      </c>
      <c r="M28" s="80">
        <v>8000</v>
      </c>
      <c r="N28" s="80">
        <v>8000</v>
      </c>
      <c r="O28" s="80" t="str">
        <f t="shared" si="5"/>
        <v>S00329Transfers Out</v>
      </c>
      <c r="P28" s="80"/>
      <c r="Q28" s="80">
        <v>179</v>
      </c>
      <c r="R28" s="80">
        <v>8179</v>
      </c>
    </row>
    <row r="29" spans="1:18">
      <c r="A29" s="79" t="s">
        <v>409</v>
      </c>
      <c r="B29" s="79" t="s">
        <v>67</v>
      </c>
      <c r="C29" s="79" t="s">
        <v>780</v>
      </c>
      <c r="D29" s="80" t="str">
        <f t="shared" si="0"/>
        <v>S00330Salaries And Benefits</v>
      </c>
      <c r="E29" s="80">
        <v>140139.71</v>
      </c>
      <c r="F29" s="80" t="str">
        <f t="shared" si="1"/>
        <v>S00330Other Personal Services</v>
      </c>
      <c r="G29" s="80">
        <v>25000</v>
      </c>
      <c r="H29" s="80" t="str">
        <f t="shared" si="2"/>
        <v>S00330OPS - Graduate Assistant</v>
      </c>
      <c r="I29" s="80"/>
      <c r="J29" s="80" t="str">
        <f t="shared" si="3"/>
        <v>S00330OPS-Affordable Care</v>
      </c>
      <c r="K29" s="80"/>
      <c r="L29" s="80" t="str">
        <f t="shared" si="4"/>
        <v>S00330Expenses</v>
      </c>
      <c r="M29" s="80">
        <v>15000</v>
      </c>
      <c r="N29" s="80">
        <v>180139.71</v>
      </c>
      <c r="O29" s="80" t="str">
        <f t="shared" si="5"/>
        <v>S00330Transfers Out</v>
      </c>
      <c r="P29" s="80"/>
      <c r="Q29" s="80">
        <v>4035.129504</v>
      </c>
      <c r="R29" s="80">
        <v>184174</v>
      </c>
    </row>
    <row r="30" spans="1:18">
      <c r="A30" s="79" t="s">
        <v>416</v>
      </c>
      <c r="B30" s="79" t="s">
        <v>67</v>
      </c>
      <c r="C30" s="79" t="s">
        <v>417</v>
      </c>
      <c r="D30" s="80" t="str">
        <f t="shared" si="0"/>
        <v>S00331Salaries And Benefits</v>
      </c>
      <c r="E30" s="80"/>
      <c r="F30" s="80" t="str">
        <f t="shared" si="1"/>
        <v>S00331Other Personal Services</v>
      </c>
      <c r="G30" s="80">
        <v>50000.168749999997</v>
      </c>
      <c r="H30" s="80" t="str">
        <f t="shared" si="2"/>
        <v>S00331OPS - Graduate Assistant</v>
      </c>
      <c r="I30" s="80"/>
      <c r="J30" s="80" t="str">
        <f t="shared" si="3"/>
        <v>S00331OPS-Affordable Care</v>
      </c>
      <c r="K30" s="80"/>
      <c r="L30" s="80" t="str">
        <f t="shared" si="4"/>
        <v>S00331Expenses</v>
      </c>
      <c r="M30" s="80">
        <v>1000</v>
      </c>
      <c r="N30" s="80">
        <v>51000.168749999997</v>
      </c>
      <c r="O30" s="80" t="str">
        <f t="shared" si="5"/>
        <v>S00331Transfers Out</v>
      </c>
      <c r="P30" s="80"/>
      <c r="Q30" s="80">
        <v>1142</v>
      </c>
      <c r="R30" s="80">
        <v>52142.168749999997</v>
      </c>
    </row>
    <row r="31" spans="1:18">
      <c r="A31" s="79" t="s">
        <v>422</v>
      </c>
      <c r="B31" s="79" t="s">
        <v>67</v>
      </c>
      <c r="C31" s="79" t="s">
        <v>423</v>
      </c>
      <c r="D31" s="80" t="str">
        <f t="shared" si="0"/>
        <v>S00350Salaries And Benefits</v>
      </c>
      <c r="E31" s="80">
        <v>152209.55999999997</v>
      </c>
      <c r="F31" s="80" t="str">
        <f t="shared" si="1"/>
        <v>S00350Other Personal Services</v>
      </c>
      <c r="G31" s="80">
        <v>25500</v>
      </c>
      <c r="H31" s="80" t="str">
        <f t="shared" si="2"/>
        <v>S00350OPS - Graduate Assistant</v>
      </c>
      <c r="I31" s="80"/>
      <c r="J31" s="80" t="str">
        <f t="shared" si="3"/>
        <v>S00350OPS-Affordable Care</v>
      </c>
      <c r="K31" s="80"/>
      <c r="L31" s="80" t="str">
        <f t="shared" si="4"/>
        <v>S00350Expenses</v>
      </c>
      <c r="M31" s="80">
        <v>31970</v>
      </c>
      <c r="N31" s="80">
        <v>209679.55999999997</v>
      </c>
      <c r="O31" s="80" t="str">
        <f t="shared" si="5"/>
        <v>S00350Transfers Out</v>
      </c>
      <c r="P31" s="80"/>
      <c r="Q31" s="80">
        <v>4696.8221439999988</v>
      </c>
      <c r="R31" s="80">
        <v>214376.38214399997</v>
      </c>
    </row>
    <row r="32" spans="1:18">
      <c r="A32" s="79" t="s">
        <v>429</v>
      </c>
      <c r="B32" s="79" t="s">
        <v>67</v>
      </c>
      <c r="C32" s="79" t="s">
        <v>781</v>
      </c>
      <c r="D32" s="80" t="str">
        <f t="shared" si="0"/>
        <v>S00351Salaries And Benefits</v>
      </c>
      <c r="E32" s="80"/>
      <c r="F32" s="80" t="str">
        <f t="shared" si="1"/>
        <v>S00351Other Personal Services</v>
      </c>
      <c r="G32" s="80">
        <v>10320</v>
      </c>
      <c r="H32" s="80" t="str">
        <f t="shared" si="2"/>
        <v>S00351OPS - Graduate Assistant</v>
      </c>
      <c r="I32" s="80"/>
      <c r="J32" s="80" t="str">
        <f t="shared" si="3"/>
        <v>S00351OPS-Affordable Care</v>
      </c>
      <c r="K32" s="80"/>
      <c r="L32" s="80" t="str">
        <f t="shared" si="4"/>
        <v>S00351Expenses</v>
      </c>
      <c r="M32" s="80">
        <v>10050</v>
      </c>
      <c r="N32" s="80">
        <v>20370</v>
      </c>
      <c r="O32" s="80" t="str">
        <f t="shared" si="5"/>
        <v>S00351Transfers Out</v>
      </c>
      <c r="P32" s="80"/>
      <c r="Q32" s="80">
        <v>456</v>
      </c>
      <c r="R32" s="80">
        <v>20826</v>
      </c>
    </row>
    <row r="33" spans="1:18">
      <c r="A33" s="79" t="s">
        <v>441</v>
      </c>
      <c r="B33" s="79" t="s">
        <v>67</v>
      </c>
      <c r="C33" s="79" t="s">
        <v>782</v>
      </c>
      <c r="D33" s="80" t="str">
        <f t="shared" si="0"/>
        <v>S00353Salaries And Benefits</v>
      </c>
      <c r="E33" s="80"/>
      <c r="F33" s="80" t="str">
        <f t="shared" si="1"/>
        <v>S00353Other Personal Services</v>
      </c>
      <c r="G33" s="80"/>
      <c r="H33" s="80" t="str">
        <f t="shared" si="2"/>
        <v>S00353OPS - Graduate Assistant</v>
      </c>
      <c r="I33" s="80"/>
      <c r="J33" s="80" t="str">
        <f t="shared" si="3"/>
        <v>S00353OPS-Affordable Care</v>
      </c>
      <c r="K33" s="80"/>
      <c r="L33" s="80" t="str">
        <f t="shared" si="4"/>
        <v>S00353Expenses</v>
      </c>
      <c r="M33" s="80">
        <v>12682.4</v>
      </c>
      <c r="N33" s="80">
        <v>12682.4</v>
      </c>
      <c r="O33" s="80" t="str">
        <f t="shared" si="5"/>
        <v>S00353Transfers Out</v>
      </c>
      <c r="P33" s="80"/>
      <c r="Q33" s="80">
        <v>284</v>
      </c>
      <c r="R33" s="80">
        <v>12966.4</v>
      </c>
    </row>
    <row r="34" spans="1:18">
      <c r="A34" s="79" t="s">
        <v>451</v>
      </c>
      <c r="B34" s="79" t="s">
        <v>67</v>
      </c>
      <c r="C34" s="79" t="s">
        <v>783</v>
      </c>
      <c r="D34" s="80" t="str">
        <f t="shared" ref="D34:D65" si="6">CONCATENATE(A34,$E$1)</f>
        <v>S00356Salaries And Benefits</v>
      </c>
      <c r="E34" s="80"/>
      <c r="F34" s="80" t="str">
        <f t="shared" si="1"/>
        <v>S00356Other Personal Services</v>
      </c>
      <c r="G34" s="80">
        <v>3652.2</v>
      </c>
      <c r="H34" s="80" t="str">
        <f t="shared" si="2"/>
        <v>S00356OPS - Graduate Assistant</v>
      </c>
      <c r="I34" s="80"/>
      <c r="J34" s="80" t="str">
        <f t="shared" si="3"/>
        <v>S00356OPS-Affordable Care</v>
      </c>
      <c r="K34" s="80"/>
      <c r="L34" s="80" t="str">
        <f t="shared" si="4"/>
        <v>S00356Expenses</v>
      </c>
      <c r="M34" s="80">
        <v>64050</v>
      </c>
      <c r="N34" s="80">
        <v>67702.2</v>
      </c>
      <c r="O34" s="80" t="str">
        <f t="shared" si="5"/>
        <v>S00356Transfers Out</v>
      </c>
      <c r="P34" s="80"/>
      <c r="Q34" s="80">
        <v>1517</v>
      </c>
      <c r="R34" s="80">
        <v>69219.199999999997</v>
      </c>
    </row>
    <row r="35" spans="1:18">
      <c r="A35" s="79" t="s">
        <v>462</v>
      </c>
      <c r="B35" s="79" t="s">
        <v>67</v>
      </c>
      <c r="C35" s="79" t="s">
        <v>463</v>
      </c>
      <c r="D35" s="80" t="str">
        <f t="shared" si="6"/>
        <v>S00358Salaries And Benefits</v>
      </c>
      <c r="E35" s="80"/>
      <c r="F35" s="80" t="str">
        <f t="shared" si="1"/>
        <v>S00358Other Personal Services</v>
      </c>
      <c r="G35" s="80">
        <v>31388.63</v>
      </c>
      <c r="H35" s="80" t="str">
        <f t="shared" si="2"/>
        <v>S00358OPS - Graduate Assistant</v>
      </c>
      <c r="I35" s="80"/>
      <c r="J35" s="80" t="str">
        <f t="shared" si="3"/>
        <v>S00358OPS-Affordable Care</v>
      </c>
      <c r="K35" s="80">
        <v>16500</v>
      </c>
      <c r="L35" s="80" t="str">
        <f t="shared" si="4"/>
        <v>S00358Expenses</v>
      </c>
      <c r="M35" s="80">
        <v>19376</v>
      </c>
      <c r="N35" s="80">
        <v>67264.63</v>
      </c>
      <c r="O35" s="80" t="str">
        <f t="shared" si="5"/>
        <v>S00358Transfers Out</v>
      </c>
      <c r="P35" s="80"/>
      <c r="Q35" s="80">
        <v>1507</v>
      </c>
      <c r="R35" s="80">
        <v>68771.63</v>
      </c>
    </row>
    <row r="36" spans="1:18">
      <c r="A36" s="79" t="s">
        <v>468</v>
      </c>
      <c r="B36" s="79" t="s">
        <v>67</v>
      </c>
      <c r="C36" s="79" t="s">
        <v>784</v>
      </c>
      <c r="D36" s="80" t="str">
        <f t="shared" si="6"/>
        <v>S00359Salaries And Benefits</v>
      </c>
      <c r="E36" s="80"/>
      <c r="F36" s="80" t="str">
        <f t="shared" si="1"/>
        <v>S00359Other Personal Services</v>
      </c>
      <c r="G36" s="80"/>
      <c r="H36" s="80" t="str">
        <f t="shared" si="2"/>
        <v>S00359OPS - Graduate Assistant</v>
      </c>
      <c r="I36" s="80"/>
      <c r="J36" s="80" t="str">
        <f t="shared" si="3"/>
        <v>S00359OPS-Affordable Care</v>
      </c>
      <c r="K36" s="80"/>
      <c r="L36" s="80" t="str">
        <f t="shared" si="4"/>
        <v>S00359Expenses</v>
      </c>
      <c r="M36" s="80">
        <v>227500</v>
      </c>
      <c r="N36" s="80">
        <v>227500</v>
      </c>
      <c r="O36" s="80" t="str">
        <f t="shared" si="5"/>
        <v>S00359Transfers Out</v>
      </c>
      <c r="P36" s="80"/>
      <c r="Q36" s="80">
        <v>5096</v>
      </c>
      <c r="R36" s="80">
        <v>232596</v>
      </c>
    </row>
    <row r="37" spans="1:18">
      <c r="A37" s="79" t="s">
        <v>473</v>
      </c>
      <c r="B37" s="79" t="s">
        <v>67</v>
      </c>
      <c r="C37" s="79" t="s">
        <v>785</v>
      </c>
      <c r="D37" s="80" t="str">
        <f t="shared" si="6"/>
        <v>S00520Salaries And Benefits</v>
      </c>
      <c r="E37" s="80"/>
      <c r="F37" s="80" t="str">
        <f t="shared" si="1"/>
        <v>S00520Other Personal Services</v>
      </c>
      <c r="G37" s="80">
        <v>69000.240000000005</v>
      </c>
      <c r="H37" s="80" t="str">
        <f t="shared" si="2"/>
        <v>S00520OPS - Graduate Assistant</v>
      </c>
      <c r="I37" s="80">
        <v>11000</v>
      </c>
      <c r="J37" s="80" t="str">
        <f t="shared" si="3"/>
        <v>S00520OPS-Affordable Care</v>
      </c>
      <c r="K37" s="80"/>
      <c r="L37" s="80" t="str">
        <f t="shared" si="4"/>
        <v>S00520Expenses</v>
      </c>
      <c r="M37" s="80">
        <v>400000</v>
      </c>
      <c r="N37" s="80">
        <v>480000.24</v>
      </c>
      <c r="O37" s="80" t="str">
        <f t="shared" si="5"/>
        <v>S00520Transfers Out</v>
      </c>
      <c r="P37" s="80"/>
      <c r="Q37" s="80">
        <v>10752</v>
      </c>
      <c r="R37" s="80">
        <v>490752.24</v>
      </c>
    </row>
    <row r="38" spans="1:18">
      <c r="A38" s="79" t="s">
        <v>480</v>
      </c>
      <c r="B38" s="79" t="s">
        <v>67</v>
      </c>
      <c r="C38" s="79" t="s">
        <v>786</v>
      </c>
      <c r="D38" s="80" t="str">
        <f t="shared" si="6"/>
        <v>S00758Salaries And Benefits</v>
      </c>
      <c r="E38" s="80"/>
      <c r="F38" s="80" t="str">
        <f t="shared" si="1"/>
        <v>S00758Other Personal Services</v>
      </c>
      <c r="G38" s="80">
        <v>387453</v>
      </c>
      <c r="H38" s="80" t="str">
        <f t="shared" si="2"/>
        <v>S00758OPS - Graduate Assistant</v>
      </c>
      <c r="I38" s="80"/>
      <c r="J38" s="80" t="str">
        <f t="shared" si="3"/>
        <v>S00758OPS-Affordable Care</v>
      </c>
      <c r="K38" s="80"/>
      <c r="L38" s="80" t="str">
        <f t="shared" si="4"/>
        <v>S00758Expenses</v>
      </c>
      <c r="M38" s="80">
        <v>527498</v>
      </c>
      <c r="N38" s="80">
        <v>914951</v>
      </c>
      <c r="O38" s="80" t="str">
        <f t="shared" si="5"/>
        <v>S00758Transfers Out</v>
      </c>
      <c r="P38" s="80">
        <v>914951</v>
      </c>
      <c r="Q38" s="80">
        <v>0</v>
      </c>
      <c r="R38" s="80">
        <v>0</v>
      </c>
    </row>
    <row r="39" spans="1:18">
      <c r="A39" s="79" t="s">
        <v>486</v>
      </c>
      <c r="B39" s="79" t="s">
        <v>67</v>
      </c>
      <c r="C39" s="79" t="s">
        <v>787</v>
      </c>
      <c r="D39" s="80" t="str">
        <f t="shared" si="6"/>
        <v>S00759Salaries And Benefits</v>
      </c>
      <c r="E39" s="80"/>
      <c r="F39" s="80" t="str">
        <f t="shared" si="1"/>
        <v>S00759Other Personal Services</v>
      </c>
      <c r="G39" s="80">
        <v>206005</v>
      </c>
      <c r="H39" s="80" t="str">
        <f t="shared" si="2"/>
        <v>S00759OPS - Graduate Assistant</v>
      </c>
      <c r="I39" s="80"/>
      <c r="J39" s="80" t="str">
        <f t="shared" si="3"/>
        <v>S00759OPS-Affordable Care</v>
      </c>
      <c r="K39" s="80"/>
      <c r="L39" s="80" t="str">
        <f t="shared" si="4"/>
        <v>S00759Expenses</v>
      </c>
      <c r="M39" s="80">
        <v>28243</v>
      </c>
      <c r="N39" s="80">
        <v>234248</v>
      </c>
      <c r="O39" s="80" t="str">
        <f t="shared" si="5"/>
        <v>S00759Transfers Out</v>
      </c>
      <c r="P39" s="80">
        <v>234248</v>
      </c>
      <c r="Q39" s="80">
        <v>0</v>
      </c>
      <c r="R39" s="80">
        <v>0</v>
      </c>
    </row>
    <row r="40" spans="1:18">
      <c r="A40" s="79" t="s">
        <v>490</v>
      </c>
      <c r="B40" s="79" t="s">
        <v>67</v>
      </c>
      <c r="C40" s="79" t="s">
        <v>788</v>
      </c>
      <c r="D40" s="80" t="str">
        <f t="shared" si="6"/>
        <v>S00760Salaries And Benefits</v>
      </c>
      <c r="E40" s="80">
        <v>671217</v>
      </c>
      <c r="F40" s="80" t="str">
        <f t="shared" si="1"/>
        <v>S00760Other Personal Services</v>
      </c>
      <c r="G40" s="80"/>
      <c r="H40" s="80" t="str">
        <f t="shared" si="2"/>
        <v>S00760OPS - Graduate Assistant</v>
      </c>
      <c r="I40" s="80">
        <v>60300</v>
      </c>
      <c r="J40" s="80" t="str">
        <f t="shared" si="3"/>
        <v>S00760OPS-Affordable Care</v>
      </c>
      <c r="K40" s="80"/>
      <c r="L40" s="80" t="str">
        <f t="shared" si="4"/>
        <v>S00760Expenses</v>
      </c>
      <c r="M40" s="80">
        <v>195412</v>
      </c>
      <c r="N40" s="80">
        <v>926929</v>
      </c>
      <c r="O40" s="80" t="str">
        <f t="shared" si="5"/>
        <v>S00760Transfers Out</v>
      </c>
      <c r="P40" s="80">
        <v>926929</v>
      </c>
      <c r="Q40" s="80">
        <v>0</v>
      </c>
      <c r="R40" s="80">
        <v>0</v>
      </c>
    </row>
    <row r="41" spans="1:18">
      <c r="A41" s="79" t="s">
        <v>500</v>
      </c>
      <c r="B41" s="79" t="s">
        <v>67</v>
      </c>
      <c r="C41" s="79" t="s">
        <v>501</v>
      </c>
      <c r="D41" s="80" t="str">
        <f t="shared" si="6"/>
        <v>S01300Salaries And Benefits</v>
      </c>
      <c r="E41" s="80">
        <v>169086.99</v>
      </c>
      <c r="F41" s="80" t="str">
        <f t="shared" si="1"/>
        <v>S01300Other Personal Services</v>
      </c>
      <c r="G41" s="80">
        <v>25000.199999999997</v>
      </c>
      <c r="H41" s="80" t="str">
        <f t="shared" si="2"/>
        <v>S01300OPS - Graduate Assistant</v>
      </c>
      <c r="I41" s="80">
        <v>10560</v>
      </c>
      <c r="J41" s="80" t="str">
        <f t="shared" si="3"/>
        <v>S01300OPS-Affordable Care</v>
      </c>
      <c r="K41" s="80"/>
      <c r="L41" s="80" t="str">
        <f t="shared" si="4"/>
        <v>S01300Expenses</v>
      </c>
      <c r="M41" s="80">
        <v>37650</v>
      </c>
      <c r="N41" s="80">
        <v>242297.19</v>
      </c>
      <c r="O41" s="80" t="str">
        <f t="shared" si="5"/>
        <v>S01300Transfers Out</v>
      </c>
      <c r="P41" s="80"/>
      <c r="Q41" s="80">
        <v>5427.4570560000002</v>
      </c>
      <c r="R41" s="80">
        <v>247724.64705600002</v>
      </c>
    </row>
    <row r="42" spans="1:18">
      <c r="A42" s="79" t="s">
        <v>513</v>
      </c>
      <c r="B42" s="79" t="s">
        <v>67</v>
      </c>
      <c r="C42" s="79" t="s">
        <v>514</v>
      </c>
      <c r="D42" s="80" t="str">
        <f t="shared" si="6"/>
        <v>S50004Salaries And Benefits</v>
      </c>
      <c r="E42" s="80">
        <v>458797</v>
      </c>
      <c r="F42" s="80" t="str">
        <f t="shared" si="1"/>
        <v>S50004Other Personal Services</v>
      </c>
      <c r="G42" s="80">
        <v>268771</v>
      </c>
      <c r="H42" s="80" t="str">
        <f t="shared" si="2"/>
        <v>S50004OPS - Graduate Assistant</v>
      </c>
      <c r="I42" s="80"/>
      <c r="J42" s="80" t="str">
        <f t="shared" si="3"/>
        <v>S50004OPS-Affordable Care</v>
      </c>
      <c r="K42" s="80"/>
      <c r="L42" s="80" t="str">
        <f t="shared" si="4"/>
        <v>S50004Expenses</v>
      </c>
      <c r="M42" s="80">
        <v>1345432</v>
      </c>
      <c r="N42" s="80">
        <v>2073000</v>
      </c>
      <c r="O42" s="80" t="str">
        <f t="shared" si="5"/>
        <v>S50004Transfers Out</v>
      </c>
      <c r="P42" s="80">
        <v>2073000</v>
      </c>
      <c r="Q42" s="80">
        <v>0</v>
      </c>
      <c r="R42" s="80">
        <v>0</v>
      </c>
    </row>
    <row r="43" spans="1:18">
      <c r="A43" s="79" t="s">
        <v>526</v>
      </c>
      <c r="B43" s="79" t="s">
        <v>67</v>
      </c>
      <c r="C43" s="79" t="s">
        <v>789</v>
      </c>
      <c r="D43" s="80" t="str">
        <f t="shared" si="6"/>
        <v>T01110Salaries And Benefits</v>
      </c>
      <c r="E43" s="80"/>
      <c r="F43" s="80" t="str">
        <f t="shared" si="1"/>
        <v>T01110Other Personal Services</v>
      </c>
      <c r="G43" s="80">
        <v>30432.9</v>
      </c>
      <c r="H43" s="80" t="str">
        <f t="shared" si="2"/>
        <v>T01110OPS - Graduate Assistant</v>
      </c>
      <c r="I43" s="80"/>
      <c r="J43" s="80" t="str">
        <f t="shared" si="3"/>
        <v>T01110OPS-Affordable Care</v>
      </c>
      <c r="K43" s="80"/>
      <c r="L43" s="80" t="str">
        <f t="shared" si="4"/>
        <v>T01110Expenses</v>
      </c>
      <c r="M43" s="80">
        <v>120000</v>
      </c>
      <c r="N43" s="80">
        <v>150432.9</v>
      </c>
      <c r="O43" s="80" t="str">
        <f t="shared" si="5"/>
        <v>T01110Transfers Out</v>
      </c>
      <c r="P43" s="80"/>
      <c r="Q43" s="80">
        <v>3370</v>
      </c>
      <c r="R43" s="80">
        <v>153802.9</v>
      </c>
    </row>
    <row r="44" spans="1:18">
      <c r="A44" s="79" t="s">
        <v>573</v>
      </c>
      <c r="B44" s="79" t="s">
        <v>67</v>
      </c>
      <c r="C44" s="79" t="s">
        <v>574</v>
      </c>
      <c r="D44" s="80" t="str">
        <f t="shared" si="6"/>
        <v>T01133Salaries And Benefits</v>
      </c>
      <c r="E44" s="80">
        <v>117646</v>
      </c>
      <c r="F44" s="80" t="str">
        <f t="shared" si="1"/>
        <v>T01133Other Personal Services</v>
      </c>
      <c r="G44" s="80">
        <v>76676</v>
      </c>
      <c r="H44" s="80" t="str">
        <f t="shared" si="2"/>
        <v>T01133OPS - Graduate Assistant</v>
      </c>
      <c r="I44" s="80"/>
      <c r="J44" s="80" t="str">
        <f t="shared" si="3"/>
        <v>T01133OPS-Affordable Care</v>
      </c>
      <c r="K44" s="80"/>
      <c r="L44" s="80" t="str">
        <f t="shared" si="4"/>
        <v>T01133Expenses</v>
      </c>
      <c r="M44" s="80">
        <v>129591</v>
      </c>
      <c r="N44" s="80">
        <v>323913</v>
      </c>
      <c r="O44" s="80" t="str">
        <f t="shared" si="5"/>
        <v>T01133Transfers Out</v>
      </c>
      <c r="P44" s="80">
        <v>323913</v>
      </c>
      <c r="Q44" s="80">
        <v>0</v>
      </c>
      <c r="R44" s="80">
        <v>0</v>
      </c>
    </row>
    <row r="45" spans="1:18">
      <c r="A45" s="81" t="s">
        <v>217</v>
      </c>
      <c r="B45" s="79" t="s">
        <v>67</v>
      </c>
      <c r="C45" s="81" t="s">
        <v>790</v>
      </c>
      <c r="D45" s="80" t="str">
        <f t="shared" si="6"/>
        <v>S00100Salaries And Benefits</v>
      </c>
      <c r="E45" s="82"/>
      <c r="F45" s="80" t="str">
        <f t="shared" si="1"/>
        <v>S00100Other Personal Services</v>
      </c>
      <c r="G45" s="82"/>
      <c r="H45" s="80" t="str">
        <f t="shared" si="2"/>
        <v>S00100OPS - Graduate Assistant</v>
      </c>
      <c r="I45" s="82"/>
      <c r="J45" s="80" t="str">
        <f t="shared" si="3"/>
        <v>S00100OPS-Affordable Care</v>
      </c>
      <c r="K45" s="82"/>
      <c r="L45" s="80" t="str">
        <f t="shared" si="4"/>
        <v>S00100Expenses</v>
      </c>
      <c r="M45" s="82">
        <v>20691</v>
      </c>
      <c r="N45" s="82">
        <v>20691</v>
      </c>
      <c r="O45" s="80" t="str">
        <f t="shared" si="5"/>
        <v>S00100Transfers Out</v>
      </c>
      <c r="P45" s="82"/>
      <c r="Q45" s="82">
        <v>463.48</v>
      </c>
      <c r="R45" s="80">
        <v>21154.48</v>
      </c>
    </row>
    <row r="46" spans="1:18">
      <c r="A46" s="81" t="s">
        <v>222</v>
      </c>
      <c r="B46" s="79" t="s">
        <v>67</v>
      </c>
      <c r="C46" s="81" t="s">
        <v>791</v>
      </c>
      <c r="D46" s="80" t="str">
        <f t="shared" si="6"/>
        <v>S00101Salaries And Benefits</v>
      </c>
      <c r="E46" s="82"/>
      <c r="F46" s="80" t="str">
        <f t="shared" si="1"/>
        <v>S00101Other Personal Services</v>
      </c>
      <c r="G46" s="82">
        <v>121521.9</v>
      </c>
      <c r="H46" s="80" t="str">
        <f t="shared" si="2"/>
        <v>S00101OPS - Graduate Assistant</v>
      </c>
      <c r="I46" s="82"/>
      <c r="J46" s="80" t="str">
        <f t="shared" si="3"/>
        <v>S00101OPS-Affordable Care</v>
      </c>
      <c r="K46" s="82"/>
      <c r="L46" s="80" t="str">
        <f t="shared" si="4"/>
        <v>S00101Expenses</v>
      </c>
      <c r="M46" s="82">
        <v>362</v>
      </c>
      <c r="N46" s="82">
        <v>121883.9</v>
      </c>
      <c r="O46" s="80" t="str">
        <f t="shared" si="5"/>
        <v>S00101Transfers Out</v>
      </c>
      <c r="P46" s="82"/>
      <c r="Q46" s="82">
        <v>2730.2</v>
      </c>
      <c r="R46" s="80">
        <v>124614.09999999999</v>
      </c>
    </row>
    <row r="47" spans="1:18">
      <c r="A47" s="81" t="s">
        <v>249</v>
      </c>
      <c r="B47" s="79" t="s">
        <v>67</v>
      </c>
      <c r="C47" s="81" t="s">
        <v>792</v>
      </c>
      <c r="D47" s="80" t="str">
        <f t="shared" si="6"/>
        <v>S00112Salaries And Benefits</v>
      </c>
      <c r="E47" s="82"/>
      <c r="F47" s="80" t="str">
        <f t="shared" si="1"/>
        <v>S00112Other Personal Services</v>
      </c>
      <c r="G47" s="82"/>
      <c r="H47" s="80" t="str">
        <f t="shared" si="2"/>
        <v>S00112OPS - Graduate Assistant</v>
      </c>
      <c r="I47" s="82"/>
      <c r="J47" s="80" t="str">
        <f t="shared" si="3"/>
        <v>S00112OPS-Affordable Care</v>
      </c>
      <c r="K47" s="82"/>
      <c r="L47" s="80" t="str">
        <f t="shared" si="4"/>
        <v>S00112Expenses</v>
      </c>
      <c r="M47" s="82">
        <v>7000</v>
      </c>
      <c r="N47" s="82">
        <v>7000</v>
      </c>
      <c r="O47" s="80" t="str">
        <f t="shared" si="5"/>
        <v>S00112Transfers Out</v>
      </c>
      <c r="P47" s="82"/>
      <c r="Q47" s="82">
        <v>156.80000000000001</v>
      </c>
      <c r="R47" s="80">
        <v>7156.8</v>
      </c>
    </row>
    <row r="48" spans="1:18">
      <c r="A48" s="81" t="s">
        <v>257</v>
      </c>
      <c r="B48" s="79" t="s">
        <v>67</v>
      </c>
      <c r="C48" s="81" t="s">
        <v>793</v>
      </c>
      <c r="D48" s="80" t="str">
        <f t="shared" si="6"/>
        <v>S00114Salaries And Benefits</v>
      </c>
      <c r="E48" s="82"/>
      <c r="F48" s="80" t="str">
        <f t="shared" si="1"/>
        <v>S00114Other Personal Services</v>
      </c>
      <c r="G48" s="82"/>
      <c r="H48" s="80" t="str">
        <f t="shared" si="2"/>
        <v>S00114OPS - Graduate Assistant</v>
      </c>
      <c r="I48" s="82"/>
      <c r="J48" s="80" t="str">
        <f t="shared" si="3"/>
        <v>S00114OPS-Affordable Care</v>
      </c>
      <c r="K48" s="82"/>
      <c r="L48" s="80" t="str">
        <f t="shared" si="4"/>
        <v>S00114Expenses</v>
      </c>
      <c r="M48" s="82">
        <v>22819</v>
      </c>
      <c r="N48" s="82">
        <v>22819</v>
      </c>
      <c r="O48" s="80" t="str">
        <f t="shared" si="5"/>
        <v>S00114Transfers Out</v>
      </c>
      <c r="P48" s="82"/>
      <c r="Q48" s="82">
        <v>511.15</v>
      </c>
      <c r="R48" s="80">
        <v>23330.15</v>
      </c>
    </row>
    <row r="49" spans="1:18">
      <c r="A49" s="81" t="s">
        <v>353</v>
      </c>
      <c r="B49" s="79" t="s">
        <v>67</v>
      </c>
      <c r="C49" s="81" t="s">
        <v>794</v>
      </c>
      <c r="D49" s="80" t="str">
        <f t="shared" si="6"/>
        <v>S00308Salaries And Benefits</v>
      </c>
      <c r="E49" s="82"/>
      <c r="F49" s="80" t="str">
        <f t="shared" si="1"/>
        <v>S00308Other Personal Services</v>
      </c>
      <c r="G49" s="82">
        <v>20059.150000000001</v>
      </c>
      <c r="H49" s="80" t="str">
        <f t="shared" si="2"/>
        <v>S00308OPS - Graduate Assistant</v>
      </c>
      <c r="I49" s="82"/>
      <c r="J49" s="80" t="str">
        <f t="shared" si="3"/>
        <v>S00308OPS-Affordable Care</v>
      </c>
      <c r="K49" s="82"/>
      <c r="L49" s="80" t="str">
        <f t="shared" si="4"/>
        <v>S00308Expenses</v>
      </c>
      <c r="M49" s="82">
        <v>79684</v>
      </c>
      <c r="N49" s="82">
        <v>99743.15</v>
      </c>
      <c r="O49" s="80" t="str">
        <f t="shared" si="5"/>
        <v>S00308Transfers Out</v>
      </c>
      <c r="P49" s="82"/>
      <c r="Q49" s="82">
        <v>2234.25</v>
      </c>
      <c r="R49" s="80">
        <v>101977.4</v>
      </c>
    </row>
    <row r="50" spans="1:18">
      <c r="A50" s="83" t="s">
        <v>359</v>
      </c>
      <c r="B50" s="79" t="s">
        <v>67</v>
      </c>
      <c r="C50" s="83" t="s">
        <v>795</v>
      </c>
      <c r="D50" s="80" t="str">
        <f t="shared" si="6"/>
        <v>S00309Salaries And Benefits</v>
      </c>
      <c r="E50" s="82"/>
      <c r="F50" s="80" t="str">
        <f t="shared" si="1"/>
        <v>S00309Other Personal Services</v>
      </c>
      <c r="G50" s="82">
        <v>4725</v>
      </c>
      <c r="H50" s="80" t="str">
        <f t="shared" si="2"/>
        <v>S00309OPS - Graduate Assistant</v>
      </c>
      <c r="I50" s="82"/>
      <c r="J50" s="80" t="str">
        <f t="shared" si="3"/>
        <v>S00309OPS-Affordable Care</v>
      </c>
      <c r="K50" s="82"/>
      <c r="L50" s="80" t="str">
        <f t="shared" si="4"/>
        <v>S00309Expenses</v>
      </c>
      <c r="M50" s="82">
        <v>31693</v>
      </c>
      <c r="N50" s="82">
        <v>36418</v>
      </c>
      <c r="O50" s="80" t="str">
        <f t="shared" si="5"/>
        <v>S00309Transfers Out</v>
      </c>
      <c r="P50" s="82"/>
      <c r="Q50" s="82">
        <v>815.77</v>
      </c>
      <c r="R50" s="80">
        <v>37233.769999999997</v>
      </c>
    </row>
    <row r="51" spans="1:18">
      <c r="A51" s="83" t="s">
        <v>377</v>
      </c>
      <c r="B51" s="79" t="s">
        <v>67</v>
      </c>
      <c r="C51" s="83" t="s">
        <v>796</v>
      </c>
      <c r="D51" s="80" t="str">
        <f t="shared" si="6"/>
        <v>S00313Salaries And Benefits</v>
      </c>
      <c r="E51" s="82"/>
      <c r="F51" s="80" t="str">
        <f t="shared" si="1"/>
        <v>S00313Other Personal Services</v>
      </c>
      <c r="G51" s="82">
        <v>84470</v>
      </c>
      <c r="H51" s="80" t="str">
        <f t="shared" si="2"/>
        <v>S00313OPS - Graduate Assistant</v>
      </c>
      <c r="I51" s="82"/>
      <c r="J51" s="80" t="str">
        <f t="shared" si="3"/>
        <v>S00313OPS-Affordable Care</v>
      </c>
      <c r="K51" s="82"/>
      <c r="L51" s="80" t="str">
        <f t="shared" si="4"/>
        <v>S00313Expenses</v>
      </c>
      <c r="M51" s="82">
        <v>27084</v>
      </c>
      <c r="N51" s="82">
        <v>111554</v>
      </c>
      <c r="O51" s="80" t="str">
        <f t="shared" si="5"/>
        <v>S00313Transfers Out</v>
      </c>
      <c r="P51" s="82"/>
      <c r="Q51" s="82">
        <v>2498.81</v>
      </c>
      <c r="R51" s="80">
        <v>114052.81</v>
      </c>
    </row>
    <row r="52" spans="1:18">
      <c r="A52" s="81" t="s">
        <v>389</v>
      </c>
      <c r="B52" s="79" t="s">
        <v>67</v>
      </c>
      <c r="C52" s="81" t="s">
        <v>797</v>
      </c>
      <c r="D52" s="80" t="str">
        <f t="shared" si="6"/>
        <v>S00318Salaries And Benefits</v>
      </c>
      <c r="E52" s="82"/>
      <c r="F52" s="80" t="str">
        <f t="shared" si="1"/>
        <v>S00318Other Personal Services</v>
      </c>
      <c r="G52" s="82"/>
      <c r="H52" s="80" t="str">
        <f t="shared" si="2"/>
        <v>S00318OPS - Graduate Assistant</v>
      </c>
      <c r="I52" s="82"/>
      <c r="J52" s="80" t="str">
        <f t="shared" si="3"/>
        <v>S00318OPS-Affordable Care</v>
      </c>
      <c r="K52" s="82"/>
      <c r="L52" s="80" t="str">
        <f t="shared" si="4"/>
        <v>S00318Expenses</v>
      </c>
      <c r="M52" s="82">
        <v>19922</v>
      </c>
      <c r="N52" s="82">
        <v>19922</v>
      </c>
      <c r="O52" s="80" t="str">
        <f t="shared" si="5"/>
        <v>S00318Transfers Out</v>
      </c>
      <c r="P52" s="82"/>
      <c r="Q52" s="82">
        <v>446.25</v>
      </c>
      <c r="R52" s="80">
        <v>20368.25</v>
      </c>
    </row>
    <row r="53" spans="1:18">
      <c r="A53" s="81" t="s">
        <v>394</v>
      </c>
      <c r="B53" s="79" t="s">
        <v>67</v>
      </c>
      <c r="C53" s="81" t="s">
        <v>798</v>
      </c>
      <c r="D53" s="80" t="str">
        <f t="shared" si="6"/>
        <v>S00324Salaries And Benefits</v>
      </c>
      <c r="E53" s="82"/>
      <c r="F53" s="80" t="str">
        <f t="shared" si="1"/>
        <v>S00324Other Personal Services</v>
      </c>
      <c r="G53" s="82"/>
      <c r="H53" s="80" t="str">
        <f t="shared" si="2"/>
        <v>S00324OPS - Graduate Assistant</v>
      </c>
      <c r="I53" s="82"/>
      <c r="J53" s="80" t="str">
        <f t="shared" si="3"/>
        <v>S00324OPS-Affordable Care</v>
      </c>
      <c r="K53" s="82"/>
      <c r="L53" s="80" t="str">
        <f t="shared" si="4"/>
        <v>S00324Expenses</v>
      </c>
      <c r="M53" s="82">
        <v>226375</v>
      </c>
      <c r="N53" s="82">
        <v>226375</v>
      </c>
      <c r="O53" s="80" t="str">
        <f t="shared" si="5"/>
        <v>S00324Transfers Out</v>
      </c>
      <c r="P53" s="82"/>
      <c r="Q53" s="82">
        <v>5070.8</v>
      </c>
      <c r="R53" s="80">
        <v>231445.8</v>
      </c>
    </row>
    <row r="54" spans="1:18">
      <c r="A54" s="81" t="s">
        <v>399</v>
      </c>
      <c r="B54" s="79" t="s">
        <v>67</v>
      </c>
      <c r="C54" s="81" t="s">
        <v>799</v>
      </c>
      <c r="D54" s="80" t="str">
        <f t="shared" si="6"/>
        <v>S00325Salaries And Benefits</v>
      </c>
      <c r="E54" s="82"/>
      <c r="F54" s="80" t="str">
        <f t="shared" si="1"/>
        <v>S00325Other Personal Services</v>
      </c>
      <c r="G54" s="82"/>
      <c r="H54" s="80" t="str">
        <f t="shared" si="2"/>
        <v>S00325OPS - Graduate Assistant</v>
      </c>
      <c r="I54" s="82"/>
      <c r="J54" s="80" t="str">
        <f t="shared" si="3"/>
        <v>S00325OPS-Affordable Care</v>
      </c>
      <c r="K54" s="82"/>
      <c r="L54" s="80" t="str">
        <f t="shared" si="4"/>
        <v>S00325Expenses</v>
      </c>
      <c r="M54" s="82">
        <v>6338.5</v>
      </c>
      <c r="N54" s="82">
        <v>6338.5</v>
      </c>
      <c r="O54" s="80" t="str">
        <f t="shared" si="5"/>
        <v>S00325Transfers Out</v>
      </c>
      <c r="P54" s="82"/>
      <c r="Q54" s="82">
        <v>141.97999999999999</v>
      </c>
      <c r="R54" s="80">
        <v>6480.48</v>
      </c>
    </row>
    <row r="55" spans="1:18">
      <c r="A55" s="81" t="s">
        <v>435</v>
      </c>
      <c r="B55" s="79" t="s">
        <v>67</v>
      </c>
      <c r="C55" s="81" t="s">
        <v>436</v>
      </c>
      <c r="D55" s="80" t="str">
        <f t="shared" si="6"/>
        <v>S00352Salaries And Benefits</v>
      </c>
      <c r="E55" s="82"/>
      <c r="F55" s="80" t="str">
        <f t="shared" si="1"/>
        <v>S00352Other Personal Services</v>
      </c>
      <c r="G55" s="82">
        <v>6037.5</v>
      </c>
      <c r="H55" s="80" t="str">
        <f t="shared" si="2"/>
        <v>S00352OPS - Graduate Assistant</v>
      </c>
      <c r="I55" s="82"/>
      <c r="J55" s="80" t="str">
        <f t="shared" si="3"/>
        <v>S00352OPS-Affordable Care</v>
      </c>
      <c r="K55" s="82"/>
      <c r="L55" s="80" t="str">
        <f t="shared" si="4"/>
        <v>S00352Expenses</v>
      </c>
      <c r="M55" s="82">
        <v>36220</v>
      </c>
      <c r="N55" s="82">
        <v>42257.5</v>
      </c>
      <c r="O55" s="80" t="str">
        <f t="shared" si="5"/>
        <v>S00352Transfers Out</v>
      </c>
      <c r="P55" s="82"/>
      <c r="Q55" s="82">
        <v>946.57</v>
      </c>
      <c r="R55" s="80">
        <v>43204.07</v>
      </c>
    </row>
    <row r="56" spans="1:18">
      <c r="A56" s="81" t="s">
        <v>446</v>
      </c>
      <c r="B56" s="79" t="s">
        <v>67</v>
      </c>
      <c r="C56" s="81" t="s">
        <v>800</v>
      </c>
      <c r="D56" s="80" t="str">
        <f t="shared" si="6"/>
        <v>S00355Salaries And Benefits</v>
      </c>
      <c r="E56" s="82"/>
      <c r="F56" s="80" t="str">
        <f t="shared" si="1"/>
        <v>S00355Other Personal Services</v>
      </c>
      <c r="G56" s="82"/>
      <c r="H56" s="80" t="str">
        <f t="shared" si="2"/>
        <v>S00355OPS - Graduate Assistant</v>
      </c>
      <c r="I56" s="82"/>
      <c r="J56" s="80" t="str">
        <f t="shared" si="3"/>
        <v>S00355OPS-Affordable Care</v>
      </c>
      <c r="K56" s="82"/>
      <c r="L56" s="80" t="str">
        <f t="shared" si="4"/>
        <v>S00355Expenses</v>
      </c>
      <c r="M56" s="82">
        <v>22637.5</v>
      </c>
      <c r="N56" s="82">
        <v>22637.5</v>
      </c>
      <c r="O56" s="80" t="str">
        <f t="shared" si="5"/>
        <v>S00355Transfers Out</v>
      </c>
      <c r="P56" s="82"/>
      <c r="Q56" s="82">
        <v>507.08</v>
      </c>
      <c r="R56" s="80">
        <v>23144.58</v>
      </c>
    </row>
    <row r="57" spans="1:18">
      <c r="A57" s="81" t="s">
        <v>457</v>
      </c>
      <c r="B57" s="79" t="s">
        <v>67</v>
      </c>
      <c r="C57" s="81" t="s">
        <v>458</v>
      </c>
      <c r="D57" s="80" t="str">
        <f t="shared" si="6"/>
        <v>S00357Salaries And Benefits</v>
      </c>
      <c r="E57" s="82"/>
      <c r="F57" s="80" t="str">
        <f t="shared" si="1"/>
        <v>S00357Other Personal Services</v>
      </c>
      <c r="G57" s="82"/>
      <c r="H57" s="80" t="str">
        <f t="shared" si="2"/>
        <v>S00357OPS - Graduate Assistant</v>
      </c>
      <c r="I57" s="82"/>
      <c r="J57" s="80" t="str">
        <f t="shared" si="3"/>
        <v>S00357OPS-Affordable Care</v>
      </c>
      <c r="K57" s="82"/>
      <c r="L57" s="80" t="str">
        <f t="shared" si="4"/>
        <v>S00357Expenses</v>
      </c>
      <c r="M57" s="82">
        <v>22904.622500000001</v>
      </c>
      <c r="N57" s="82">
        <v>22904.622500000001</v>
      </c>
      <c r="O57" s="80" t="str">
        <f t="shared" si="5"/>
        <v>S00357Transfers Out</v>
      </c>
      <c r="P57" s="82"/>
      <c r="Q57" s="82">
        <v>513.05999999999995</v>
      </c>
      <c r="R57" s="80">
        <v>23417.682500000003</v>
      </c>
    </row>
    <row r="58" spans="1:18">
      <c r="A58" s="81" t="s">
        <v>495</v>
      </c>
      <c r="B58" s="79" t="s">
        <v>67</v>
      </c>
      <c r="C58" s="81" t="s">
        <v>801</v>
      </c>
      <c r="D58" s="80" t="str">
        <f t="shared" si="6"/>
        <v>S00901Salaries And Benefits</v>
      </c>
      <c r="E58" s="82"/>
      <c r="F58" s="80" t="str">
        <f t="shared" si="1"/>
        <v>S00901Other Personal Services</v>
      </c>
      <c r="G58" s="82"/>
      <c r="H58" s="80" t="str">
        <f t="shared" si="2"/>
        <v>S00901OPS - Graduate Assistant</v>
      </c>
      <c r="I58" s="82"/>
      <c r="J58" s="80" t="str">
        <f t="shared" si="3"/>
        <v>S00901OPS-Affordable Care</v>
      </c>
      <c r="K58" s="82"/>
      <c r="L58" s="80" t="str">
        <f t="shared" si="4"/>
        <v>S00901Expenses</v>
      </c>
      <c r="M58" s="82">
        <v>7786.7</v>
      </c>
      <c r="N58" s="82">
        <v>7786.7</v>
      </c>
      <c r="O58" s="80" t="str">
        <f t="shared" si="5"/>
        <v>S00901Transfers Out</v>
      </c>
      <c r="P58" s="82"/>
      <c r="Q58" s="82">
        <v>174.42</v>
      </c>
      <c r="R58" s="80">
        <v>7961.12</v>
      </c>
    </row>
    <row r="59" spans="1:18">
      <c r="A59" s="81" t="s">
        <v>508</v>
      </c>
      <c r="B59" s="79" t="s">
        <v>67</v>
      </c>
      <c r="C59" s="81" t="s">
        <v>802</v>
      </c>
      <c r="D59" s="80" t="str">
        <f t="shared" si="6"/>
        <v>S20012Salaries And Benefits</v>
      </c>
      <c r="E59" s="82"/>
      <c r="F59" s="80" t="str">
        <f t="shared" si="1"/>
        <v>S20012Other Personal Services</v>
      </c>
      <c r="G59" s="82"/>
      <c r="H59" s="80" t="str">
        <f t="shared" si="2"/>
        <v>S20012OPS - Graduate Assistant</v>
      </c>
      <c r="I59" s="82"/>
      <c r="J59" s="80" t="str">
        <f t="shared" si="3"/>
        <v>S20012OPS-Affordable Care</v>
      </c>
      <c r="K59" s="82"/>
      <c r="L59" s="80" t="str">
        <f t="shared" si="4"/>
        <v>S20012Expenses</v>
      </c>
      <c r="M59" s="82">
        <v>57460</v>
      </c>
      <c r="N59" s="82">
        <v>57460</v>
      </c>
      <c r="O59" s="80" t="str">
        <f t="shared" si="5"/>
        <v>S20012Transfers Out</v>
      </c>
      <c r="P59" s="82"/>
      <c r="Q59" s="82">
        <v>1287.0999999999999</v>
      </c>
      <c r="R59" s="80">
        <v>58747.1</v>
      </c>
    </row>
    <row r="60" spans="1:18">
      <c r="A60" s="84" t="s">
        <v>110</v>
      </c>
      <c r="B60" s="79" t="s">
        <v>67</v>
      </c>
      <c r="C60" s="84" t="s">
        <v>803</v>
      </c>
      <c r="D60" s="80" t="str">
        <f t="shared" si="6"/>
        <v>D00704Salaries And Benefits</v>
      </c>
      <c r="E60" s="85"/>
      <c r="F60" s="80" t="str">
        <f t="shared" si="1"/>
        <v>D00704Other Personal Services</v>
      </c>
      <c r="G60" s="85"/>
      <c r="H60" s="80" t="str">
        <f t="shared" si="2"/>
        <v>D00704OPS - Graduate Assistant</v>
      </c>
      <c r="I60" s="85"/>
      <c r="J60" s="80" t="str">
        <f t="shared" si="3"/>
        <v>D00704OPS-Affordable Care</v>
      </c>
      <c r="K60" s="85"/>
      <c r="L60" s="80" t="str">
        <f t="shared" si="4"/>
        <v>D00704Expenses</v>
      </c>
      <c r="M60" s="85">
        <v>7600</v>
      </c>
      <c r="N60" s="85">
        <v>7600</v>
      </c>
      <c r="O60" s="80" t="str">
        <f t="shared" si="5"/>
        <v>D00704Transfers Out</v>
      </c>
      <c r="P60" s="85"/>
      <c r="Q60" s="82">
        <v>170</v>
      </c>
      <c r="R60" s="80">
        <v>7770</v>
      </c>
    </row>
    <row r="61" spans="1:18">
      <c r="A61" s="84" t="s">
        <v>121</v>
      </c>
      <c r="B61" s="79" t="s">
        <v>67</v>
      </c>
      <c r="C61" s="84" t="s">
        <v>122</v>
      </c>
      <c r="D61" s="80" t="str">
        <f t="shared" si="6"/>
        <v>D00706Salaries And Benefits</v>
      </c>
      <c r="E61" s="85"/>
      <c r="F61" s="80" t="str">
        <f t="shared" si="1"/>
        <v>D00706Other Personal Services</v>
      </c>
      <c r="G61" s="85"/>
      <c r="H61" s="80" t="str">
        <f t="shared" si="2"/>
        <v>D00706OPS - Graduate Assistant</v>
      </c>
      <c r="I61" s="85"/>
      <c r="J61" s="80" t="str">
        <f t="shared" si="3"/>
        <v>D00706OPS-Affordable Care</v>
      </c>
      <c r="K61" s="85"/>
      <c r="L61" s="80" t="str">
        <f t="shared" si="4"/>
        <v>D00706Expenses</v>
      </c>
      <c r="M61" s="85">
        <v>1849.9499999999998</v>
      </c>
      <c r="N61" s="85">
        <v>1849.9499999999998</v>
      </c>
      <c r="O61" s="80" t="str">
        <f t="shared" si="5"/>
        <v>D00706Transfers Out</v>
      </c>
      <c r="P61" s="85"/>
      <c r="Q61" s="82">
        <v>41</v>
      </c>
      <c r="R61" s="80">
        <v>1890.9499999999998</v>
      </c>
    </row>
    <row r="62" spans="1:18">
      <c r="A62" s="84" t="s">
        <v>126</v>
      </c>
      <c r="B62" s="79" t="s">
        <v>67</v>
      </c>
      <c r="C62" s="84" t="s">
        <v>804</v>
      </c>
      <c r="D62" s="80" t="str">
        <f t="shared" si="6"/>
        <v>D00707Salaries And Benefits</v>
      </c>
      <c r="E62" s="85"/>
      <c r="F62" s="80" t="str">
        <f t="shared" si="1"/>
        <v>D00707Other Personal Services</v>
      </c>
      <c r="G62" s="85"/>
      <c r="H62" s="80" t="str">
        <f t="shared" si="2"/>
        <v>D00707OPS - Graduate Assistant</v>
      </c>
      <c r="I62" s="85"/>
      <c r="J62" s="80" t="str">
        <f t="shared" si="3"/>
        <v>D00707OPS-Affordable Care</v>
      </c>
      <c r="K62" s="85"/>
      <c r="L62" s="80" t="str">
        <f t="shared" si="4"/>
        <v>D00707Expenses</v>
      </c>
      <c r="M62" s="85">
        <v>2704</v>
      </c>
      <c r="N62" s="85">
        <v>2704</v>
      </c>
      <c r="O62" s="80" t="str">
        <f t="shared" si="5"/>
        <v>D00707Transfers Out</v>
      </c>
      <c r="P62" s="85"/>
      <c r="Q62" s="82">
        <v>61</v>
      </c>
      <c r="R62" s="80">
        <v>2765</v>
      </c>
    </row>
    <row r="63" spans="1:18">
      <c r="A63" s="84" t="s">
        <v>532</v>
      </c>
      <c r="B63" s="79" t="s">
        <v>67</v>
      </c>
      <c r="C63" s="84" t="s">
        <v>436</v>
      </c>
      <c r="D63" s="80" t="str">
        <f t="shared" si="6"/>
        <v>T01111Salaries And Benefits</v>
      </c>
      <c r="E63" s="85"/>
      <c r="F63" s="80" t="str">
        <f t="shared" si="1"/>
        <v>T01111Other Personal Services</v>
      </c>
      <c r="G63" s="85"/>
      <c r="H63" s="80" t="str">
        <f t="shared" si="2"/>
        <v>T01111OPS - Graduate Assistant</v>
      </c>
      <c r="I63" s="85"/>
      <c r="J63" s="80" t="str">
        <f t="shared" si="3"/>
        <v>T01111OPS-Affordable Care</v>
      </c>
      <c r="K63" s="85"/>
      <c r="L63" s="80" t="str">
        <f t="shared" si="4"/>
        <v>T01111Expenses</v>
      </c>
      <c r="M63" s="85">
        <v>3000</v>
      </c>
      <c r="N63" s="85">
        <v>3000</v>
      </c>
      <c r="O63" s="80" t="str">
        <f t="shared" si="5"/>
        <v>T01111Transfers Out</v>
      </c>
      <c r="P63" s="85"/>
      <c r="Q63" s="82">
        <v>67</v>
      </c>
      <c r="R63" s="80">
        <v>3067</v>
      </c>
    </row>
    <row r="64" spans="1:18">
      <c r="A64" s="84" t="s">
        <v>537</v>
      </c>
      <c r="B64" s="79" t="s">
        <v>67</v>
      </c>
      <c r="C64" s="84" t="s">
        <v>805</v>
      </c>
      <c r="D64" s="80" t="str">
        <f t="shared" si="6"/>
        <v>T01120Salaries And Benefits</v>
      </c>
      <c r="E64" s="85"/>
      <c r="F64" s="80" t="str">
        <f t="shared" si="1"/>
        <v>T01120Other Personal Services</v>
      </c>
      <c r="G64" s="85"/>
      <c r="H64" s="80" t="str">
        <f t="shared" si="2"/>
        <v>T01120OPS - Graduate Assistant</v>
      </c>
      <c r="I64" s="85"/>
      <c r="J64" s="80" t="str">
        <f t="shared" si="3"/>
        <v>T01120OPS-Affordable Care</v>
      </c>
      <c r="K64" s="85"/>
      <c r="L64" s="80" t="str">
        <f t="shared" si="4"/>
        <v>T01120Expenses</v>
      </c>
      <c r="M64" s="85">
        <v>42900.04</v>
      </c>
      <c r="N64" s="85">
        <v>42900.04</v>
      </c>
      <c r="O64" s="80" t="str">
        <f t="shared" si="5"/>
        <v>T01120Transfers Out</v>
      </c>
      <c r="P64" s="85"/>
      <c r="Q64" s="82">
        <v>961</v>
      </c>
      <c r="R64" s="80">
        <v>43861.04</v>
      </c>
    </row>
    <row r="65" spans="1:18">
      <c r="A65" s="84" t="s">
        <v>542</v>
      </c>
      <c r="B65" s="79" t="s">
        <v>67</v>
      </c>
      <c r="C65" s="84" t="s">
        <v>806</v>
      </c>
      <c r="D65" s="80" t="str">
        <f t="shared" si="6"/>
        <v>T01122Salaries And Benefits</v>
      </c>
      <c r="E65" s="85"/>
      <c r="F65" s="80" t="str">
        <f t="shared" si="1"/>
        <v>T01122Other Personal Services</v>
      </c>
      <c r="G65" s="85">
        <v>91142</v>
      </c>
      <c r="H65" s="80" t="str">
        <f t="shared" si="2"/>
        <v>T01122OPS - Graduate Assistant</v>
      </c>
      <c r="I65" s="85"/>
      <c r="J65" s="80" t="str">
        <f t="shared" si="3"/>
        <v>T01122OPS-Affordable Care</v>
      </c>
      <c r="K65" s="85"/>
      <c r="L65" s="80" t="str">
        <f t="shared" si="4"/>
        <v>T01122Expenses</v>
      </c>
      <c r="M65" s="85">
        <v>350</v>
      </c>
      <c r="N65" s="85">
        <v>91492</v>
      </c>
      <c r="O65" s="80" t="str">
        <f t="shared" si="5"/>
        <v>T01122Transfers Out</v>
      </c>
      <c r="P65" s="85"/>
      <c r="Q65" s="82">
        <v>2049</v>
      </c>
      <c r="R65" s="80">
        <v>93541</v>
      </c>
    </row>
    <row r="66" spans="1:18">
      <c r="A66" s="84" t="s">
        <v>553</v>
      </c>
      <c r="B66" s="79" t="s">
        <v>67</v>
      </c>
      <c r="C66" s="84" t="s">
        <v>807</v>
      </c>
      <c r="D66" s="80" t="str">
        <f t="shared" ref="D66:D85" si="7">CONCATENATE(A66,$E$1)</f>
        <v>T01125Salaries And Benefits</v>
      </c>
      <c r="E66" s="85"/>
      <c r="F66" s="80" t="str">
        <f t="shared" si="1"/>
        <v>T01125Other Personal Services</v>
      </c>
      <c r="G66" s="85"/>
      <c r="H66" s="80" t="str">
        <f t="shared" si="2"/>
        <v>T01125OPS - Graduate Assistant</v>
      </c>
      <c r="I66" s="85"/>
      <c r="J66" s="80" t="str">
        <f t="shared" si="3"/>
        <v>T01125OPS-Affordable Care</v>
      </c>
      <c r="K66" s="85"/>
      <c r="L66" s="80" t="str">
        <f t="shared" si="4"/>
        <v>T01125Expenses</v>
      </c>
      <c r="M66" s="85">
        <v>10680</v>
      </c>
      <c r="N66" s="85">
        <v>10680</v>
      </c>
      <c r="O66" s="80" t="str">
        <f t="shared" si="5"/>
        <v>T01125Transfers Out</v>
      </c>
      <c r="P66" s="85"/>
      <c r="Q66" s="82">
        <v>239</v>
      </c>
      <c r="R66" s="80">
        <v>10919</v>
      </c>
    </row>
    <row r="67" spans="1:18">
      <c r="A67" s="84" t="s">
        <v>558</v>
      </c>
      <c r="B67" s="79" t="s">
        <v>67</v>
      </c>
      <c r="C67" s="84" t="s">
        <v>808</v>
      </c>
      <c r="D67" s="80" t="str">
        <f t="shared" si="7"/>
        <v>T01128Salaries And Benefits</v>
      </c>
      <c r="E67" s="85"/>
      <c r="F67" s="80" t="str">
        <f t="shared" ref="F67:F101" si="8">CONCATENATE(A67,$G$1)</f>
        <v>T01128Other Personal Services</v>
      </c>
      <c r="G67" s="85"/>
      <c r="H67" s="80" t="str">
        <f t="shared" ref="H67:H101" si="9">CONCATENATE(A67,$I$1)</f>
        <v>T01128OPS - Graduate Assistant</v>
      </c>
      <c r="I67" s="85"/>
      <c r="J67" s="80" t="str">
        <f t="shared" ref="J67:J101" si="10">CONCATENATE(A67,$K$1)</f>
        <v>T01128OPS-Affordable Care</v>
      </c>
      <c r="K67" s="85"/>
      <c r="L67" s="80" t="str">
        <f t="shared" ref="L67:L101" si="11">CONCATENATE(A67,$M$1)</f>
        <v>T01128Expenses</v>
      </c>
      <c r="M67" s="85">
        <v>5000</v>
      </c>
      <c r="N67" s="85">
        <v>5000</v>
      </c>
      <c r="O67" s="80" t="str">
        <f t="shared" ref="O67:O101" si="12">CONCATENATE(A67,$P$1)</f>
        <v>T01128Transfers Out</v>
      </c>
      <c r="P67" s="85"/>
      <c r="Q67" s="82">
        <v>112</v>
      </c>
      <c r="R67" s="80">
        <v>5112</v>
      </c>
    </row>
    <row r="68" spans="1:18">
      <c r="A68" s="84" t="s">
        <v>563</v>
      </c>
      <c r="B68" s="79" t="s">
        <v>67</v>
      </c>
      <c r="C68" s="84" t="s">
        <v>809</v>
      </c>
      <c r="D68" s="80" t="str">
        <f t="shared" si="7"/>
        <v>T01129Salaries And Benefits</v>
      </c>
      <c r="E68" s="85"/>
      <c r="F68" s="80" t="str">
        <f t="shared" si="8"/>
        <v>T01129Other Personal Services</v>
      </c>
      <c r="G68" s="85"/>
      <c r="H68" s="80" t="str">
        <f t="shared" si="9"/>
        <v>T01129OPS - Graduate Assistant</v>
      </c>
      <c r="I68" s="85"/>
      <c r="J68" s="80" t="str">
        <f t="shared" si="10"/>
        <v>T01129OPS-Affordable Care</v>
      </c>
      <c r="K68" s="85"/>
      <c r="L68" s="80" t="str">
        <f t="shared" si="11"/>
        <v>T01129Expenses</v>
      </c>
      <c r="M68" s="85">
        <v>7000</v>
      </c>
      <c r="N68" s="85">
        <v>7000</v>
      </c>
      <c r="O68" s="80" t="str">
        <f t="shared" si="12"/>
        <v>T01129Transfers Out</v>
      </c>
      <c r="P68" s="85"/>
      <c r="Q68" s="82">
        <v>157</v>
      </c>
      <c r="R68" s="80">
        <v>7157</v>
      </c>
    </row>
    <row r="69" spans="1:18">
      <c r="A69" s="84" t="s">
        <v>568</v>
      </c>
      <c r="B69" s="79" t="s">
        <v>67</v>
      </c>
      <c r="C69" s="84" t="s">
        <v>810</v>
      </c>
      <c r="D69" s="80" t="str">
        <f t="shared" si="7"/>
        <v>T01130Salaries And Benefits</v>
      </c>
      <c r="E69" s="85"/>
      <c r="F69" s="80" t="str">
        <f t="shared" si="8"/>
        <v>T01130Other Personal Services</v>
      </c>
      <c r="G69" s="85"/>
      <c r="H69" s="80" t="str">
        <f t="shared" si="9"/>
        <v>T01130OPS - Graduate Assistant</v>
      </c>
      <c r="I69" s="85"/>
      <c r="J69" s="80" t="str">
        <f t="shared" si="10"/>
        <v>T01130OPS-Affordable Care</v>
      </c>
      <c r="K69" s="85"/>
      <c r="L69" s="80" t="str">
        <f t="shared" si="11"/>
        <v>T01130Expenses</v>
      </c>
      <c r="M69" s="85">
        <v>4199.7999999999993</v>
      </c>
      <c r="N69" s="85">
        <v>4199.7999999999993</v>
      </c>
      <c r="O69" s="80" t="str">
        <f t="shared" si="12"/>
        <v>T01130Transfers Out</v>
      </c>
      <c r="P69" s="85"/>
      <c r="Q69" s="82">
        <v>94</v>
      </c>
      <c r="R69" s="80">
        <v>4293.7999999999993</v>
      </c>
    </row>
    <row r="70" spans="1:18">
      <c r="A70" s="84" t="s">
        <v>578</v>
      </c>
      <c r="B70" s="79" t="s">
        <v>67</v>
      </c>
      <c r="C70" s="84" t="s">
        <v>579</v>
      </c>
      <c r="D70" s="80" t="str">
        <f t="shared" si="7"/>
        <v>T01139Salaries And Benefits</v>
      </c>
      <c r="E70" s="85"/>
      <c r="F70" s="80" t="str">
        <f t="shared" si="8"/>
        <v>T01139Other Personal Services</v>
      </c>
      <c r="G70" s="85"/>
      <c r="H70" s="80" t="str">
        <f t="shared" si="9"/>
        <v>T01139OPS - Graduate Assistant</v>
      </c>
      <c r="I70" s="85"/>
      <c r="J70" s="80" t="str">
        <f t="shared" si="10"/>
        <v>T01139OPS-Affordable Care</v>
      </c>
      <c r="K70" s="85"/>
      <c r="L70" s="80" t="str">
        <f t="shared" si="11"/>
        <v>T01139Expenses</v>
      </c>
      <c r="M70" s="85">
        <v>6199.8559999999998</v>
      </c>
      <c r="N70" s="85">
        <v>6199.8559999999998</v>
      </c>
      <c r="O70" s="80" t="str">
        <f t="shared" si="12"/>
        <v>T01139Transfers Out</v>
      </c>
      <c r="P70" s="85"/>
      <c r="Q70" s="82">
        <v>139</v>
      </c>
      <c r="R70" s="80">
        <v>6338.8559999999998</v>
      </c>
    </row>
    <row r="71" spans="1:18">
      <c r="A71" s="84" t="s">
        <v>583</v>
      </c>
      <c r="B71" s="79" t="s">
        <v>67</v>
      </c>
      <c r="C71" s="84" t="s">
        <v>811</v>
      </c>
      <c r="D71" s="80" t="str">
        <f t="shared" si="7"/>
        <v>T01148Salaries And Benefits</v>
      </c>
      <c r="E71" s="85"/>
      <c r="F71" s="80" t="str">
        <f t="shared" si="8"/>
        <v>T01148Other Personal Services</v>
      </c>
      <c r="G71" s="85"/>
      <c r="H71" s="80" t="str">
        <f t="shared" si="9"/>
        <v>T01148OPS - Graduate Assistant</v>
      </c>
      <c r="I71" s="85"/>
      <c r="J71" s="80" t="str">
        <f t="shared" si="10"/>
        <v>T01148OPS-Affordable Care</v>
      </c>
      <c r="K71" s="85"/>
      <c r="L71" s="80" t="str">
        <f t="shared" si="11"/>
        <v>T01148Expenses</v>
      </c>
      <c r="M71" s="85">
        <v>4015</v>
      </c>
      <c r="N71" s="85">
        <v>4015</v>
      </c>
      <c r="O71" s="80" t="str">
        <f t="shared" si="12"/>
        <v>T01148Transfers Out</v>
      </c>
      <c r="P71" s="85"/>
      <c r="Q71" s="82">
        <v>90</v>
      </c>
      <c r="R71" s="80">
        <v>4105</v>
      </c>
    </row>
    <row r="72" spans="1:18">
      <c r="A72" s="84" t="s">
        <v>588</v>
      </c>
      <c r="B72" s="79" t="s">
        <v>67</v>
      </c>
      <c r="C72" s="84" t="s">
        <v>812</v>
      </c>
      <c r="D72" s="80" t="str">
        <f t="shared" si="7"/>
        <v>T01154Salaries And Benefits</v>
      </c>
      <c r="E72" s="85"/>
      <c r="F72" s="80" t="str">
        <f t="shared" si="8"/>
        <v>T01154Other Personal Services</v>
      </c>
      <c r="G72" s="85"/>
      <c r="H72" s="80" t="str">
        <f t="shared" si="9"/>
        <v>T01154OPS - Graduate Assistant</v>
      </c>
      <c r="I72" s="85"/>
      <c r="J72" s="80" t="str">
        <f t="shared" si="10"/>
        <v>T01154OPS-Affordable Care</v>
      </c>
      <c r="K72" s="85"/>
      <c r="L72" s="80" t="str">
        <f t="shared" si="11"/>
        <v>T01154Expenses</v>
      </c>
      <c r="M72" s="85">
        <v>4595.0399999999991</v>
      </c>
      <c r="N72" s="85">
        <v>4595.0399999999991</v>
      </c>
      <c r="O72" s="80" t="str">
        <f t="shared" si="12"/>
        <v>T01154Transfers Out</v>
      </c>
      <c r="P72" s="85"/>
      <c r="Q72" s="82">
        <v>103</v>
      </c>
      <c r="R72" s="80">
        <v>4698.0399999999991</v>
      </c>
    </row>
    <row r="73" spans="1:18">
      <c r="A73" s="84" t="s">
        <v>593</v>
      </c>
      <c r="B73" s="79" t="s">
        <v>67</v>
      </c>
      <c r="C73" s="84" t="s">
        <v>813</v>
      </c>
      <c r="D73" s="80" t="str">
        <f t="shared" si="7"/>
        <v>T01155Salaries And Benefits</v>
      </c>
      <c r="E73" s="85"/>
      <c r="F73" s="80" t="str">
        <f t="shared" si="8"/>
        <v>T01155Other Personal Services</v>
      </c>
      <c r="G73" s="85"/>
      <c r="H73" s="80" t="str">
        <f t="shared" si="9"/>
        <v>T01155OPS - Graduate Assistant</v>
      </c>
      <c r="I73" s="85"/>
      <c r="J73" s="80" t="str">
        <f t="shared" si="10"/>
        <v>T01155OPS-Affordable Care</v>
      </c>
      <c r="K73" s="85"/>
      <c r="L73" s="80" t="str">
        <f t="shared" si="11"/>
        <v>T01155Expenses</v>
      </c>
      <c r="M73" s="85">
        <v>15000</v>
      </c>
      <c r="N73" s="85">
        <v>15000</v>
      </c>
      <c r="O73" s="80" t="str">
        <f t="shared" si="12"/>
        <v>T01155Transfers Out</v>
      </c>
      <c r="P73" s="85"/>
      <c r="Q73" s="82">
        <v>336</v>
      </c>
      <c r="R73" s="80">
        <v>15336</v>
      </c>
    </row>
    <row r="74" spans="1:18">
      <c r="A74" s="84" t="s">
        <v>598</v>
      </c>
      <c r="B74" s="79" t="s">
        <v>67</v>
      </c>
      <c r="C74" s="84" t="s">
        <v>814</v>
      </c>
      <c r="D74" s="80" t="str">
        <f t="shared" si="7"/>
        <v>T01172Salaries And Benefits</v>
      </c>
      <c r="E74" s="85"/>
      <c r="F74" s="80" t="str">
        <f t="shared" si="8"/>
        <v>T01172Other Personal Services</v>
      </c>
      <c r="G74" s="85"/>
      <c r="H74" s="80" t="str">
        <f t="shared" si="9"/>
        <v>T01172OPS - Graduate Assistant</v>
      </c>
      <c r="I74" s="85"/>
      <c r="J74" s="80" t="str">
        <f t="shared" si="10"/>
        <v>T01172OPS-Affordable Care</v>
      </c>
      <c r="K74" s="85"/>
      <c r="L74" s="80" t="str">
        <f t="shared" si="11"/>
        <v>T01172Expenses</v>
      </c>
      <c r="M74" s="85">
        <v>20000</v>
      </c>
      <c r="N74" s="85">
        <v>20000</v>
      </c>
      <c r="O74" s="80" t="str">
        <f t="shared" si="12"/>
        <v>T01172Transfers Out</v>
      </c>
      <c r="P74" s="85"/>
      <c r="Q74" s="82">
        <v>448</v>
      </c>
      <c r="R74" s="80">
        <v>20448</v>
      </c>
    </row>
    <row r="75" spans="1:18">
      <c r="A75" s="84" t="s">
        <v>603</v>
      </c>
      <c r="B75" s="79" t="s">
        <v>67</v>
      </c>
      <c r="C75" s="84" t="s">
        <v>815</v>
      </c>
      <c r="D75" s="80" t="str">
        <f t="shared" si="7"/>
        <v>T01173Salaries And Benefits</v>
      </c>
      <c r="E75" s="85"/>
      <c r="F75" s="80" t="str">
        <f t="shared" si="8"/>
        <v>T01173Other Personal Services</v>
      </c>
      <c r="G75" s="85"/>
      <c r="H75" s="80" t="str">
        <f t="shared" si="9"/>
        <v>T01173OPS - Graduate Assistant</v>
      </c>
      <c r="I75" s="85"/>
      <c r="J75" s="80" t="str">
        <f t="shared" si="10"/>
        <v>T01173OPS-Affordable Care</v>
      </c>
      <c r="K75" s="85"/>
      <c r="L75" s="80" t="str">
        <f t="shared" si="11"/>
        <v>T01173Expenses</v>
      </c>
      <c r="M75" s="85">
        <v>1900</v>
      </c>
      <c r="N75" s="85">
        <v>1900</v>
      </c>
      <c r="O75" s="80" t="str">
        <f t="shared" si="12"/>
        <v>T01173Transfers Out</v>
      </c>
      <c r="P75" s="85"/>
      <c r="Q75" s="82">
        <v>43</v>
      </c>
      <c r="R75" s="80">
        <v>1943</v>
      </c>
    </row>
    <row r="76" spans="1:18">
      <c r="A76" s="84" t="s">
        <v>608</v>
      </c>
      <c r="B76" s="79" t="s">
        <v>67</v>
      </c>
      <c r="C76" s="84" t="s">
        <v>816</v>
      </c>
      <c r="D76" s="80" t="str">
        <f t="shared" si="7"/>
        <v>T01174Salaries And Benefits</v>
      </c>
      <c r="E76" s="85"/>
      <c r="F76" s="80" t="str">
        <f t="shared" si="8"/>
        <v>T01174Other Personal Services</v>
      </c>
      <c r="G76" s="85"/>
      <c r="H76" s="80" t="str">
        <f t="shared" si="9"/>
        <v>T01174OPS - Graduate Assistant</v>
      </c>
      <c r="I76" s="85"/>
      <c r="J76" s="80" t="str">
        <f t="shared" si="10"/>
        <v>T01174OPS-Affordable Care</v>
      </c>
      <c r="K76" s="85"/>
      <c r="L76" s="80" t="str">
        <f t="shared" si="11"/>
        <v>T01174Expenses</v>
      </c>
      <c r="M76" s="85">
        <v>6250.05</v>
      </c>
      <c r="N76" s="85">
        <v>6250.05</v>
      </c>
      <c r="O76" s="80" t="str">
        <f t="shared" si="12"/>
        <v>T01174Transfers Out</v>
      </c>
      <c r="P76" s="85"/>
      <c r="Q76" s="82">
        <v>140</v>
      </c>
      <c r="R76" s="80">
        <v>6390.05</v>
      </c>
    </row>
    <row r="77" spans="1:18">
      <c r="A77" s="79" t="s">
        <v>143</v>
      </c>
      <c r="B77" s="79" t="s">
        <v>67</v>
      </c>
      <c r="C77" s="81" t="s">
        <v>817</v>
      </c>
      <c r="D77" s="80" t="str">
        <f t="shared" si="7"/>
        <v>J01101Salaries And Benefits</v>
      </c>
      <c r="E77" s="81"/>
      <c r="F77" s="80" t="str">
        <f t="shared" si="8"/>
        <v>J01101Other Personal Services</v>
      </c>
      <c r="G77" s="85">
        <v>38826</v>
      </c>
      <c r="H77" s="80" t="str">
        <f t="shared" si="9"/>
        <v>J01101OPS - Graduate Assistant</v>
      </c>
      <c r="I77" s="85"/>
      <c r="J77" s="80" t="str">
        <f t="shared" si="10"/>
        <v>J01101OPS-Affordable Care</v>
      </c>
      <c r="K77" s="85"/>
      <c r="L77" s="80" t="str">
        <f t="shared" si="11"/>
        <v>J01101Expenses</v>
      </c>
      <c r="M77" s="85">
        <v>12750</v>
      </c>
      <c r="N77" s="80">
        <v>51576</v>
      </c>
      <c r="O77" s="80" t="str">
        <f t="shared" si="12"/>
        <v>J01101Transfers Out</v>
      </c>
      <c r="P77" s="80"/>
      <c r="Q77" s="80">
        <v>1155.3</v>
      </c>
      <c r="R77" s="85">
        <v>52731.3</v>
      </c>
    </row>
    <row r="78" spans="1:18">
      <c r="A78" s="79" t="s">
        <v>159</v>
      </c>
      <c r="B78" s="79" t="s">
        <v>67</v>
      </c>
      <c r="C78" s="81" t="s">
        <v>818</v>
      </c>
      <c r="D78" s="80" t="str">
        <f t="shared" si="7"/>
        <v>J01104Salaries And Benefits</v>
      </c>
      <c r="E78" s="81"/>
      <c r="F78" s="80" t="str">
        <f t="shared" si="8"/>
        <v>J01104Other Personal Services</v>
      </c>
      <c r="G78" s="85"/>
      <c r="H78" s="80" t="str">
        <f t="shared" si="9"/>
        <v>J01104OPS - Graduate Assistant</v>
      </c>
      <c r="I78" s="85"/>
      <c r="J78" s="80" t="str">
        <f t="shared" si="10"/>
        <v>J01104OPS-Affordable Care</v>
      </c>
      <c r="K78" s="85"/>
      <c r="L78" s="80" t="str">
        <f t="shared" si="11"/>
        <v>J01104Expenses</v>
      </c>
      <c r="M78" s="85">
        <v>18400</v>
      </c>
      <c r="N78" s="80">
        <v>18400</v>
      </c>
      <c r="O78" s="80" t="str">
        <f t="shared" si="12"/>
        <v>J01104Transfers Out</v>
      </c>
      <c r="P78" s="80"/>
      <c r="Q78" s="80">
        <v>412.16</v>
      </c>
      <c r="R78" s="85">
        <v>18812.16</v>
      </c>
    </row>
    <row r="79" spans="1:18">
      <c r="A79" s="79" t="s">
        <v>164</v>
      </c>
      <c r="B79" s="79" t="s">
        <v>67</v>
      </c>
      <c r="C79" s="81" t="s">
        <v>819</v>
      </c>
      <c r="D79" s="80" t="str">
        <f t="shared" si="7"/>
        <v>J01105Salaries And Benefits</v>
      </c>
      <c r="E79" s="81"/>
      <c r="F79" s="80" t="str">
        <f t="shared" si="8"/>
        <v>J01105Other Personal Services</v>
      </c>
      <c r="G79" s="85">
        <v>4300</v>
      </c>
      <c r="H79" s="80" t="str">
        <f t="shared" si="9"/>
        <v>J01105OPS - Graduate Assistant</v>
      </c>
      <c r="I79" s="85"/>
      <c r="J79" s="80" t="str">
        <f t="shared" si="10"/>
        <v>J01105OPS-Affordable Care</v>
      </c>
      <c r="K79" s="85"/>
      <c r="L79" s="80" t="str">
        <f t="shared" si="11"/>
        <v>J01105Expenses</v>
      </c>
      <c r="M79" s="85">
        <v>2975.1239999999998</v>
      </c>
      <c r="N79" s="80">
        <v>7275.1239999999998</v>
      </c>
      <c r="O79" s="80" t="str">
        <f t="shared" si="12"/>
        <v>J01105Transfers Out</v>
      </c>
      <c r="P79" s="80"/>
      <c r="Q79" s="80">
        <v>162.96</v>
      </c>
      <c r="R79" s="85">
        <v>7438.0839999999998</v>
      </c>
    </row>
    <row r="80" spans="1:18">
      <c r="A80" s="79" t="s">
        <v>170</v>
      </c>
      <c r="B80" s="79" t="s">
        <v>67</v>
      </c>
      <c r="C80" s="81" t="s">
        <v>820</v>
      </c>
      <c r="D80" s="80" t="str">
        <f t="shared" si="7"/>
        <v>J01106Salaries And Benefits</v>
      </c>
      <c r="E80" s="81"/>
      <c r="F80" s="80" t="str">
        <f t="shared" si="8"/>
        <v>J01106Other Personal Services</v>
      </c>
      <c r="G80" s="85"/>
      <c r="H80" s="80" t="str">
        <f t="shared" si="9"/>
        <v>J01106OPS - Graduate Assistant</v>
      </c>
      <c r="I80" s="85"/>
      <c r="J80" s="80" t="str">
        <f t="shared" si="10"/>
        <v>J01106OPS-Affordable Care</v>
      </c>
      <c r="K80" s="85"/>
      <c r="L80" s="80" t="str">
        <f t="shared" si="11"/>
        <v>J01106Expenses</v>
      </c>
      <c r="M80" s="85">
        <v>7718</v>
      </c>
      <c r="N80" s="80">
        <v>7718</v>
      </c>
      <c r="O80" s="80" t="str">
        <f t="shared" si="12"/>
        <v>J01106Transfers Out</v>
      </c>
      <c r="P80" s="80"/>
      <c r="Q80" s="80">
        <v>173.28</v>
      </c>
      <c r="R80" s="85">
        <v>7891.28</v>
      </c>
    </row>
    <row r="81" spans="1:22">
      <c r="A81" s="79" t="s">
        <v>191</v>
      </c>
      <c r="B81" s="79" t="s">
        <v>67</v>
      </c>
      <c r="C81" s="81" t="s">
        <v>821</v>
      </c>
      <c r="D81" s="80" t="str">
        <f t="shared" si="7"/>
        <v>J01113Salaries And Benefits</v>
      </c>
      <c r="E81" s="81"/>
      <c r="F81" s="80" t="str">
        <f t="shared" si="8"/>
        <v>J01113Other Personal Services</v>
      </c>
      <c r="G81" s="85"/>
      <c r="H81" s="80" t="str">
        <f t="shared" si="9"/>
        <v>J01113OPS - Graduate Assistant</v>
      </c>
      <c r="I81" s="85"/>
      <c r="J81" s="80" t="str">
        <f t="shared" si="10"/>
        <v>J01113OPS-Affordable Care</v>
      </c>
      <c r="K81" s="85"/>
      <c r="L81" s="80" t="str">
        <f t="shared" si="11"/>
        <v>J01113Expenses</v>
      </c>
      <c r="M81" s="85">
        <v>24358.799999999999</v>
      </c>
      <c r="N81" s="80">
        <v>24358.799999999999</v>
      </c>
      <c r="O81" s="80" t="str">
        <f t="shared" si="12"/>
        <v>J01113Transfers Out</v>
      </c>
      <c r="P81" s="80"/>
      <c r="Q81" s="80">
        <v>545.64</v>
      </c>
      <c r="R81" s="85">
        <v>24904.44</v>
      </c>
    </row>
    <row r="82" spans="1:22">
      <c r="A82" s="79" t="s">
        <v>196</v>
      </c>
      <c r="B82" s="79" t="s">
        <v>67</v>
      </c>
      <c r="C82" s="81" t="s">
        <v>436</v>
      </c>
      <c r="D82" s="80" t="str">
        <f t="shared" si="7"/>
        <v>J01115Salaries And Benefits</v>
      </c>
      <c r="E82" s="81"/>
      <c r="F82" s="80" t="str">
        <f t="shared" si="8"/>
        <v>J01115Other Personal Services</v>
      </c>
      <c r="G82" s="85"/>
      <c r="H82" s="80" t="str">
        <f t="shared" si="9"/>
        <v>J01115OPS - Graduate Assistant</v>
      </c>
      <c r="I82" s="85"/>
      <c r="J82" s="80" t="str">
        <f t="shared" si="10"/>
        <v>J01115OPS-Affordable Care</v>
      </c>
      <c r="K82" s="85"/>
      <c r="L82" s="80" t="str">
        <f t="shared" si="11"/>
        <v>J01115Expenses</v>
      </c>
      <c r="M82" s="85">
        <v>4500</v>
      </c>
      <c r="N82" s="80">
        <v>4500</v>
      </c>
      <c r="O82" s="80" t="str">
        <f t="shared" si="12"/>
        <v>J01115Transfers Out</v>
      </c>
      <c r="P82" s="80"/>
      <c r="Q82" s="80">
        <v>100.8</v>
      </c>
      <c r="R82" s="85">
        <v>4600.8</v>
      </c>
    </row>
    <row r="83" spans="1:22">
      <c r="A83" s="79" t="s">
        <v>201</v>
      </c>
      <c r="B83" s="79" t="s">
        <v>67</v>
      </c>
      <c r="C83" s="86" t="s">
        <v>822</v>
      </c>
      <c r="D83" s="80" t="str">
        <f t="shared" si="7"/>
        <v>J01116Salaries And Benefits</v>
      </c>
      <c r="E83" s="86"/>
      <c r="F83" s="80" t="str">
        <f t="shared" si="8"/>
        <v>J01116Other Personal Services</v>
      </c>
      <c r="G83" s="85"/>
      <c r="H83" s="80" t="str">
        <f t="shared" si="9"/>
        <v>J01116OPS - Graduate Assistant</v>
      </c>
      <c r="I83" s="85"/>
      <c r="J83" s="80" t="str">
        <f t="shared" si="10"/>
        <v>J01116OPS-Affordable Care</v>
      </c>
      <c r="K83" s="85"/>
      <c r="L83" s="80" t="str">
        <f t="shared" si="11"/>
        <v>J01116Expenses</v>
      </c>
      <c r="M83" s="85">
        <v>4107.7999999999993</v>
      </c>
      <c r="N83" s="80">
        <v>4107.7999999999993</v>
      </c>
      <c r="O83" s="80" t="str">
        <f t="shared" si="12"/>
        <v>J01116Transfers Out</v>
      </c>
      <c r="P83" s="80"/>
      <c r="Q83" s="80">
        <v>92.01</v>
      </c>
      <c r="R83" s="85">
        <v>4199.8099999999995</v>
      </c>
    </row>
    <row r="84" spans="1:22">
      <c r="A84" s="79" t="s">
        <v>206</v>
      </c>
      <c r="B84" s="79" t="s">
        <v>67</v>
      </c>
      <c r="C84" s="81" t="s">
        <v>823</v>
      </c>
      <c r="D84" s="80" t="str">
        <f t="shared" si="7"/>
        <v>J01117Salaries And Benefits</v>
      </c>
      <c r="E84" s="81"/>
      <c r="F84" s="80" t="str">
        <f t="shared" si="8"/>
        <v>J01117Other Personal Services</v>
      </c>
      <c r="G84" s="85"/>
      <c r="H84" s="80" t="str">
        <f t="shared" si="9"/>
        <v>J01117OPS - Graduate Assistant</v>
      </c>
      <c r="I84" s="85"/>
      <c r="J84" s="80" t="str">
        <f t="shared" si="10"/>
        <v>J01117OPS-Affordable Care</v>
      </c>
      <c r="K84" s="85"/>
      <c r="L84" s="80" t="str">
        <f t="shared" si="11"/>
        <v>J01117Expenses</v>
      </c>
      <c r="M84" s="85">
        <v>5500</v>
      </c>
      <c r="N84" s="80">
        <v>5500</v>
      </c>
      <c r="O84" s="80" t="str">
        <f t="shared" si="12"/>
        <v>J01117Transfers Out</v>
      </c>
      <c r="P84" s="80"/>
      <c r="Q84" s="80">
        <v>123.2</v>
      </c>
      <c r="R84" s="85">
        <v>5623.2</v>
      </c>
    </row>
    <row r="85" spans="1:22">
      <c r="A85" s="79" t="s">
        <v>211</v>
      </c>
      <c r="B85" s="79" t="s">
        <v>67</v>
      </c>
      <c r="C85" s="81" t="s">
        <v>212</v>
      </c>
      <c r="D85" s="80" t="str">
        <f t="shared" si="7"/>
        <v>J01122Salaries And Benefits</v>
      </c>
      <c r="E85" s="81"/>
      <c r="F85" s="80" t="str">
        <f t="shared" si="8"/>
        <v>J01122Other Personal Services</v>
      </c>
      <c r="G85" s="85"/>
      <c r="H85" s="80" t="str">
        <f t="shared" si="9"/>
        <v>J01122OPS - Graduate Assistant</v>
      </c>
      <c r="I85" s="85"/>
      <c r="J85" s="80" t="str">
        <f t="shared" si="10"/>
        <v>J01122OPS-Affordable Care</v>
      </c>
      <c r="K85" s="85"/>
      <c r="L85" s="80" t="str">
        <f t="shared" si="11"/>
        <v>J01122Expenses</v>
      </c>
      <c r="M85" s="85">
        <v>15969.960000000001</v>
      </c>
      <c r="N85" s="80">
        <v>15969.960000000001</v>
      </c>
      <c r="O85" s="80" t="str">
        <f t="shared" si="12"/>
        <v>J01122Transfers Out</v>
      </c>
      <c r="P85" s="80"/>
      <c r="Q85" s="80">
        <v>357.73</v>
      </c>
      <c r="R85" s="85">
        <v>16327.69</v>
      </c>
    </row>
    <row r="86" spans="1:22" s="89" customFormat="1">
      <c r="A86" s="87" t="s">
        <v>614</v>
      </c>
      <c r="B86" s="87" t="s">
        <v>612</v>
      </c>
      <c r="C86" s="87" t="s">
        <v>827</v>
      </c>
      <c r="D86" s="80" t="str">
        <f t="shared" ref="D86:D101" si="13">CONCATENATE(A86,$E$1)</f>
        <v>S00312Salaries And Benefits</v>
      </c>
      <c r="E86" s="88"/>
      <c r="F86" s="80" t="str">
        <f t="shared" si="8"/>
        <v>S00312Other Personal Services</v>
      </c>
      <c r="G86" s="88">
        <v>0</v>
      </c>
      <c r="H86" s="80" t="str">
        <f t="shared" si="9"/>
        <v>S00312OPS - Graduate Assistant</v>
      </c>
      <c r="I86" s="88"/>
      <c r="J86" s="80" t="str">
        <f t="shared" si="10"/>
        <v>S00312OPS-Affordable Care</v>
      </c>
      <c r="K86" s="88"/>
      <c r="L86" s="80" t="str">
        <f t="shared" si="11"/>
        <v>S00312Expenses</v>
      </c>
      <c r="M86" s="88">
        <v>2934</v>
      </c>
      <c r="O86" s="80" t="str">
        <f t="shared" si="12"/>
        <v>S00312Transfers Out</v>
      </c>
      <c r="P86" s="88"/>
      <c r="Q86" s="88">
        <v>66</v>
      </c>
      <c r="R86" s="88"/>
      <c r="S86" s="90">
        <v>6199.7900000000009</v>
      </c>
      <c r="T86" s="90">
        <v>6199.7900000000009</v>
      </c>
      <c r="U86" s="88">
        <v>3000</v>
      </c>
      <c r="V86" s="88">
        <v>0</v>
      </c>
    </row>
    <row r="87" spans="1:22" s="89" customFormat="1">
      <c r="A87" s="87" t="s">
        <v>623</v>
      </c>
      <c r="B87" s="87" t="s">
        <v>621</v>
      </c>
      <c r="C87" s="87" t="s">
        <v>828</v>
      </c>
      <c r="D87" s="80" t="str">
        <f t="shared" si="13"/>
        <v>S00315Salaries And Benefits</v>
      </c>
      <c r="E87" s="88"/>
      <c r="F87" s="80" t="str">
        <f t="shared" si="8"/>
        <v>S00315Other Personal Services</v>
      </c>
      <c r="G87" s="88">
        <v>0</v>
      </c>
      <c r="H87" s="80" t="str">
        <f t="shared" si="9"/>
        <v>S00315OPS - Graduate Assistant</v>
      </c>
      <c r="I87" s="88"/>
      <c r="J87" s="80" t="str">
        <f t="shared" si="10"/>
        <v>S00315OPS-Affordable Care</v>
      </c>
      <c r="K87" s="88"/>
      <c r="L87" s="80" t="str">
        <f t="shared" si="11"/>
        <v>S00315Expenses</v>
      </c>
      <c r="M87" s="88">
        <v>48000</v>
      </c>
      <c r="O87" s="80" t="str">
        <f t="shared" si="12"/>
        <v>S00315Transfers Out</v>
      </c>
      <c r="P87" s="88">
        <v>11042</v>
      </c>
      <c r="Q87" s="88">
        <v>1075</v>
      </c>
      <c r="R87" s="88"/>
      <c r="S87" s="90">
        <v>22883</v>
      </c>
      <c r="T87" s="90">
        <v>20000.400000000001</v>
      </c>
      <c r="U87" s="88">
        <f>55000-0.4</f>
        <v>54999.6</v>
      </c>
      <c r="V87" s="88">
        <v>8000</v>
      </c>
    </row>
    <row r="88" spans="1:22" s="89" customFormat="1">
      <c r="A88" s="87" t="s">
        <v>629</v>
      </c>
      <c r="B88" s="87" t="s">
        <v>621</v>
      </c>
      <c r="C88" s="87" t="s">
        <v>631</v>
      </c>
      <c r="D88" s="80" t="str">
        <f t="shared" si="13"/>
        <v>S00354Salaries And Benefits</v>
      </c>
      <c r="E88" s="88"/>
      <c r="F88" s="80" t="str">
        <f t="shared" si="8"/>
        <v>S00354Other Personal Services</v>
      </c>
      <c r="G88" s="88">
        <v>10800</v>
      </c>
      <c r="H88" s="80" t="str">
        <f t="shared" si="9"/>
        <v>S00354OPS - Graduate Assistant</v>
      </c>
      <c r="I88" s="88"/>
      <c r="J88" s="80" t="str">
        <f t="shared" si="10"/>
        <v>S00354OPS-Affordable Care</v>
      </c>
      <c r="K88" s="88"/>
      <c r="L88" s="80" t="str">
        <f t="shared" si="11"/>
        <v>S00354Expenses</v>
      </c>
      <c r="M88" s="88">
        <v>0</v>
      </c>
      <c r="O88" s="80" t="str">
        <f t="shared" si="12"/>
        <v>S00354Transfers Out</v>
      </c>
      <c r="P88" s="88"/>
      <c r="Q88" s="88">
        <v>242</v>
      </c>
      <c r="R88" s="88"/>
      <c r="S88" s="90">
        <v>0</v>
      </c>
      <c r="T88" s="90">
        <v>0</v>
      </c>
      <c r="U88" s="88"/>
      <c r="V88" s="88">
        <v>11042</v>
      </c>
    </row>
    <row r="89" spans="1:22" s="89" customFormat="1">
      <c r="A89" s="87" t="s">
        <v>638</v>
      </c>
      <c r="B89" s="87" t="s">
        <v>636</v>
      </c>
      <c r="C89" s="87" t="s">
        <v>829</v>
      </c>
      <c r="D89" s="80" t="str">
        <f t="shared" si="13"/>
        <v>S00333Salaries And Benefits</v>
      </c>
      <c r="E89" s="88"/>
      <c r="F89" s="80" t="str">
        <f t="shared" si="8"/>
        <v>S00333Other Personal Services</v>
      </c>
      <c r="G89" s="88"/>
      <c r="H89" s="80" t="str">
        <f t="shared" si="9"/>
        <v>S00333OPS - Graduate Assistant</v>
      </c>
      <c r="I89" s="88"/>
      <c r="J89" s="80" t="str">
        <f t="shared" si="10"/>
        <v>S00333OPS-Affordable Care</v>
      </c>
      <c r="K89" s="88"/>
      <c r="L89" s="80" t="str">
        <f t="shared" si="11"/>
        <v>S00333Expenses</v>
      </c>
      <c r="M89" s="88">
        <v>10000</v>
      </c>
      <c r="O89" s="80" t="str">
        <f t="shared" si="12"/>
        <v>S00333Transfers Out</v>
      </c>
      <c r="P89" s="88"/>
      <c r="Q89" s="88">
        <v>224</v>
      </c>
      <c r="R89" s="88"/>
      <c r="S89" s="90">
        <v>30040</v>
      </c>
      <c r="T89" s="90">
        <v>15264</v>
      </c>
      <c r="U89" s="88">
        <v>25000</v>
      </c>
      <c r="V89" s="88"/>
    </row>
    <row r="90" spans="1:22" s="89" customFormat="1">
      <c r="A90" s="87" t="s">
        <v>645</v>
      </c>
      <c r="B90" s="87" t="s">
        <v>643</v>
      </c>
      <c r="C90" s="87" t="s">
        <v>646</v>
      </c>
      <c r="D90" s="80" t="str">
        <f t="shared" si="13"/>
        <v>S00125Salaries And Benefits</v>
      </c>
      <c r="E90" s="88"/>
      <c r="F90" s="80" t="str">
        <f t="shared" si="8"/>
        <v>S00125Other Personal Services</v>
      </c>
      <c r="G90" s="88"/>
      <c r="H90" s="80" t="str">
        <f t="shared" si="9"/>
        <v>S00125OPS - Graduate Assistant</v>
      </c>
      <c r="I90" s="88"/>
      <c r="J90" s="80" t="str">
        <f t="shared" si="10"/>
        <v>S00125OPS-Affordable Care</v>
      </c>
      <c r="K90" s="88"/>
      <c r="L90" s="80" t="str">
        <f t="shared" si="11"/>
        <v>S00125Expenses</v>
      </c>
      <c r="M90" s="88">
        <v>10000</v>
      </c>
      <c r="O90" s="80" t="str">
        <f t="shared" si="12"/>
        <v>S00125Transfers Out</v>
      </c>
      <c r="P90" s="88">
        <v>2000</v>
      </c>
      <c r="Q90" s="88">
        <v>224</v>
      </c>
      <c r="R90" s="88"/>
      <c r="S90" s="90">
        <v>7026</v>
      </c>
      <c r="T90" s="90">
        <v>7000</v>
      </c>
      <c r="U90" s="88">
        <v>6000</v>
      </c>
      <c r="V90" s="88">
        <v>6250</v>
      </c>
    </row>
    <row r="91" spans="1:22" s="89" customFormat="1">
      <c r="A91" s="87" t="s">
        <v>651</v>
      </c>
      <c r="B91" s="87" t="s">
        <v>643</v>
      </c>
      <c r="C91" s="87" t="s">
        <v>652</v>
      </c>
      <c r="D91" s="80" t="str">
        <f t="shared" si="13"/>
        <v>S00176Salaries And Benefits</v>
      </c>
      <c r="E91" s="88"/>
      <c r="F91" s="80" t="str">
        <f t="shared" si="8"/>
        <v>S00176Other Personal Services</v>
      </c>
      <c r="G91" s="88"/>
      <c r="H91" s="80" t="str">
        <f t="shared" si="9"/>
        <v>S00176OPS - Graduate Assistant</v>
      </c>
      <c r="I91" s="88"/>
      <c r="J91" s="80" t="str">
        <f t="shared" si="10"/>
        <v>S00176OPS-Affordable Care</v>
      </c>
      <c r="K91" s="88"/>
      <c r="L91" s="80" t="str">
        <f t="shared" si="11"/>
        <v>S00176Expenses</v>
      </c>
      <c r="M91" s="88">
        <v>2000</v>
      </c>
      <c r="O91" s="80" t="str">
        <f t="shared" si="12"/>
        <v>S00176Transfers Out</v>
      </c>
      <c r="P91" s="88"/>
      <c r="Q91" s="88">
        <v>45</v>
      </c>
      <c r="R91" s="88"/>
      <c r="S91" s="90">
        <v>16594.900000000001</v>
      </c>
      <c r="T91" s="90">
        <v>16639.900000000001</v>
      </c>
      <c r="U91" s="88">
        <v>2000</v>
      </c>
      <c r="V91" s="88"/>
    </row>
    <row r="92" spans="1:22" s="89" customFormat="1">
      <c r="A92" s="87" t="s">
        <v>830</v>
      </c>
      <c r="B92" s="87" t="s">
        <v>831</v>
      </c>
      <c r="C92" s="87" t="s">
        <v>832</v>
      </c>
      <c r="D92" s="80" t="str">
        <f t="shared" si="13"/>
        <v>S70202Salaries And Benefits</v>
      </c>
      <c r="E92" s="88"/>
      <c r="F92" s="80" t="str">
        <f t="shared" si="8"/>
        <v>S70202Other Personal Services</v>
      </c>
      <c r="G92" s="88"/>
      <c r="H92" s="80" t="str">
        <f t="shared" si="9"/>
        <v>S70202OPS - Graduate Assistant</v>
      </c>
      <c r="I92" s="88"/>
      <c r="J92" s="80" t="str">
        <f t="shared" si="10"/>
        <v>S70202OPS-Affordable Care</v>
      </c>
      <c r="K92" s="88"/>
      <c r="L92" s="80" t="str">
        <f t="shared" si="11"/>
        <v>S70202Expenses</v>
      </c>
      <c r="M92" s="88">
        <v>5782</v>
      </c>
      <c r="O92" s="80" t="str">
        <f t="shared" si="12"/>
        <v>S70202Transfers Out</v>
      </c>
      <c r="P92" s="88"/>
      <c r="Q92" s="88">
        <v>130</v>
      </c>
      <c r="R92" s="88"/>
      <c r="S92" s="90">
        <v>2488</v>
      </c>
      <c r="T92" s="90">
        <v>100</v>
      </c>
      <c r="U92" s="88">
        <v>6300</v>
      </c>
      <c r="V92" s="88">
        <v>2000</v>
      </c>
    </row>
    <row r="93" spans="1:22" s="89" customFormat="1">
      <c r="A93" s="87" t="s">
        <v>665</v>
      </c>
      <c r="B93" s="87" t="s">
        <v>663</v>
      </c>
      <c r="C93" s="87" t="s">
        <v>833</v>
      </c>
      <c r="D93" s="80" t="str">
        <f t="shared" si="13"/>
        <v>S01701Salaries And Benefits</v>
      </c>
      <c r="E93" s="88"/>
      <c r="F93" s="80" t="str">
        <f t="shared" si="8"/>
        <v>S01701Other Personal Services</v>
      </c>
      <c r="G93" s="88"/>
      <c r="H93" s="80" t="str">
        <f t="shared" si="9"/>
        <v>S01701OPS - Graduate Assistant</v>
      </c>
      <c r="I93" s="88"/>
      <c r="J93" s="80" t="str">
        <f t="shared" si="10"/>
        <v>S01701OPS-Affordable Care</v>
      </c>
      <c r="K93" s="88"/>
      <c r="L93" s="80" t="str">
        <f t="shared" si="11"/>
        <v>S01701Expenses</v>
      </c>
      <c r="M93" s="88">
        <v>30321</v>
      </c>
      <c r="O93" s="80" t="str">
        <f t="shared" si="12"/>
        <v>S01701Transfers Out</v>
      </c>
      <c r="P93" s="88"/>
      <c r="Q93" s="88">
        <v>679</v>
      </c>
      <c r="R93" s="88"/>
      <c r="S93" s="90">
        <v>90529.42</v>
      </c>
      <c r="T93" s="90">
        <v>71529.42</v>
      </c>
      <c r="U93" s="88">
        <v>50000</v>
      </c>
      <c r="V93" s="88"/>
    </row>
    <row r="94" spans="1:22" s="89" customFormat="1">
      <c r="A94" s="87" t="s">
        <v>672</v>
      </c>
      <c r="B94" s="87" t="s">
        <v>670</v>
      </c>
      <c r="C94" s="87" t="s">
        <v>834</v>
      </c>
      <c r="D94" s="80" t="str">
        <f t="shared" si="13"/>
        <v>S00122Salaries And Benefits</v>
      </c>
      <c r="E94" s="88"/>
      <c r="F94" s="80" t="str">
        <f t="shared" si="8"/>
        <v>S00122Other Personal Services</v>
      </c>
      <c r="G94" s="88">
        <v>8160</v>
      </c>
      <c r="H94" s="80" t="str">
        <f t="shared" si="9"/>
        <v>S00122OPS - Graduate Assistant</v>
      </c>
      <c r="I94" s="88"/>
      <c r="J94" s="80" t="str">
        <f t="shared" si="10"/>
        <v>S00122OPS-Affordable Care</v>
      </c>
      <c r="K94" s="88"/>
      <c r="L94" s="80" t="str">
        <f t="shared" si="11"/>
        <v>S00122Expenses</v>
      </c>
      <c r="M94" s="88">
        <v>1300</v>
      </c>
      <c r="O94" s="80" t="str">
        <f t="shared" si="12"/>
        <v>S00122Transfers Out</v>
      </c>
      <c r="P94" s="88"/>
      <c r="Q94" s="88">
        <v>212</v>
      </c>
      <c r="R94" s="88"/>
      <c r="S94" s="90">
        <v>1128.0900000000001</v>
      </c>
      <c r="T94" s="90">
        <v>800.09000000000015</v>
      </c>
      <c r="U94" s="88">
        <v>10000</v>
      </c>
      <c r="V94" s="88"/>
    </row>
    <row r="95" spans="1:22">
      <c r="A95" s="87" t="s">
        <v>692</v>
      </c>
      <c r="B95" s="87" t="s">
        <v>690</v>
      </c>
      <c r="C95" s="87" t="s">
        <v>693</v>
      </c>
      <c r="D95" s="80" t="str">
        <f t="shared" si="13"/>
        <v>D00700Salaries And Benefits</v>
      </c>
      <c r="F95" s="80" t="str">
        <f t="shared" si="8"/>
        <v>D00700Other Personal Services</v>
      </c>
      <c r="H95" s="80" t="str">
        <f t="shared" si="9"/>
        <v>D00700OPS - Graduate Assistant</v>
      </c>
      <c r="J95" s="80" t="str">
        <f t="shared" si="10"/>
        <v>D00700OPS-Affordable Care</v>
      </c>
      <c r="L95" s="80" t="str">
        <f t="shared" si="11"/>
        <v>D00700Expenses</v>
      </c>
      <c r="O95" s="80" t="str">
        <f t="shared" si="12"/>
        <v>D00700Transfers Out</v>
      </c>
      <c r="S95" s="90">
        <v>739072</v>
      </c>
      <c r="T95" s="90">
        <v>689072</v>
      </c>
      <c r="V95" s="78">
        <v>50000</v>
      </c>
    </row>
    <row r="96" spans="1:22">
      <c r="A96" s="87" t="s">
        <v>697</v>
      </c>
      <c r="B96" s="87" t="s">
        <v>695</v>
      </c>
      <c r="C96" s="87" t="s">
        <v>839</v>
      </c>
      <c r="D96" s="80" t="str">
        <f t="shared" si="13"/>
        <v>J00700Salaries And Benefits</v>
      </c>
      <c r="F96" s="80" t="str">
        <f t="shared" si="8"/>
        <v>J00700Other Personal Services</v>
      </c>
      <c r="H96" s="80" t="str">
        <f t="shared" si="9"/>
        <v>J00700OPS - Graduate Assistant</v>
      </c>
      <c r="J96" s="80" t="str">
        <f t="shared" si="10"/>
        <v>J00700OPS-Affordable Care</v>
      </c>
      <c r="L96" s="80" t="str">
        <f t="shared" si="11"/>
        <v>J00700Expenses</v>
      </c>
      <c r="O96" s="80" t="str">
        <f t="shared" si="12"/>
        <v>J00700Transfers Out</v>
      </c>
      <c r="S96" s="90">
        <v>70272</v>
      </c>
      <c r="T96" s="90">
        <v>69272</v>
      </c>
      <c r="V96" s="78">
        <v>1000</v>
      </c>
    </row>
    <row r="97" spans="1:20">
      <c r="A97" s="87" t="s">
        <v>706</v>
      </c>
      <c r="B97" s="87" t="s">
        <v>704</v>
      </c>
      <c r="C97" s="87" t="s">
        <v>840</v>
      </c>
      <c r="D97" s="80" t="str">
        <f t="shared" si="13"/>
        <v>S00783Salaries And Benefits</v>
      </c>
      <c r="F97" s="80" t="str">
        <f t="shared" si="8"/>
        <v>S00783Other Personal Services</v>
      </c>
      <c r="H97" s="80" t="str">
        <f t="shared" si="9"/>
        <v>S00783OPS - Graduate Assistant</v>
      </c>
      <c r="J97" s="80" t="str">
        <f t="shared" si="10"/>
        <v>S00783OPS-Affordable Care</v>
      </c>
      <c r="L97" s="80" t="str">
        <f t="shared" si="11"/>
        <v>S00783Expenses</v>
      </c>
      <c r="M97" s="88">
        <v>150000</v>
      </c>
      <c r="O97" s="80" t="str">
        <f t="shared" si="12"/>
        <v>S00783Transfers Out</v>
      </c>
      <c r="Q97" s="88">
        <v>3360</v>
      </c>
      <c r="S97" s="90">
        <v>199521</v>
      </c>
      <c r="T97" s="90">
        <v>352881</v>
      </c>
    </row>
    <row r="98" spans="1:20">
      <c r="A98" s="87" t="s">
        <v>713</v>
      </c>
      <c r="B98" s="87" t="s">
        <v>711</v>
      </c>
      <c r="C98" s="87" t="s">
        <v>714</v>
      </c>
      <c r="D98" s="80" t="str">
        <f t="shared" si="13"/>
        <v>D00701Salaries And Benefits</v>
      </c>
      <c r="F98" s="80" t="str">
        <f t="shared" si="8"/>
        <v>D00701Other Personal Services</v>
      </c>
      <c r="H98" s="80" t="str">
        <f t="shared" si="9"/>
        <v>D00701OPS - Graduate Assistant</v>
      </c>
      <c r="J98" s="80" t="str">
        <f t="shared" si="10"/>
        <v>D00701OPS-Affordable Care</v>
      </c>
      <c r="L98" s="80" t="str">
        <f t="shared" si="11"/>
        <v>D00701Expenses</v>
      </c>
      <c r="M98" s="88">
        <v>100000</v>
      </c>
      <c r="O98" s="80" t="str">
        <f t="shared" si="12"/>
        <v>D00701Transfers Out</v>
      </c>
      <c r="Q98" s="88">
        <v>2240</v>
      </c>
      <c r="S98" s="90">
        <v>115502</v>
      </c>
      <c r="T98" s="90">
        <v>217742</v>
      </c>
    </row>
    <row r="99" spans="1:20">
      <c r="A99" s="87" t="s">
        <v>838</v>
      </c>
      <c r="B99" s="87" t="s">
        <v>716</v>
      </c>
      <c r="C99" s="87" t="s">
        <v>764</v>
      </c>
      <c r="D99" s="80" t="str">
        <f t="shared" si="13"/>
        <v>J00701Salaries And Benefits</v>
      </c>
      <c r="F99" s="80" t="str">
        <f t="shared" si="8"/>
        <v>J00701Other Personal Services</v>
      </c>
      <c r="H99" s="80" t="str">
        <f t="shared" si="9"/>
        <v>J00701OPS - Graduate Assistant</v>
      </c>
      <c r="J99" s="80" t="str">
        <f t="shared" si="10"/>
        <v>J00701OPS-Affordable Care</v>
      </c>
      <c r="L99" s="80" t="str">
        <f t="shared" si="11"/>
        <v>J00701Expenses</v>
      </c>
      <c r="M99" s="88"/>
      <c r="O99" s="80" t="str">
        <f t="shared" si="12"/>
        <v>J00701Transfers Out</v>
      </c>
      <c r="P99" s="78">
        <v>19000</v>
      </c>
      <c r="S99" s="90"/>
      <c r="T99" s="90">
        <v>19000</v>
      </c>
    </row>
    <row r="100" spans="1:20">
      <c r="A100" s="87" t="s">
        <v>720</v>
      </c>
      <c r="B100" s="87" t="s">
        <v>718</v>
      </c>
      <c r="C100" s="87" t="s">
        <v>841</v>
      </c>
      <c r="D100" s="80" t="str">
        <f t="shared" si="13"/>
        <v>S70201Salaries And Benefits</v>
      </c>
      <c r="F100" s="80" t="str">
        <f t="shared" si="8"/>
        <v>S70201Other Personal Services</v>
      </c>
      <c r="H100" s="80" t="str">
        <f t="shared" si="9"/>
        <v>S70201OPS - Graduate Assistant</v>
      </c>
      <c r="J100" s="80" t="str">
        <f t="shared" si="10"/>
        <v>S70201OPS-Affordable Care</v>
      </c>
      <c r="L100" s="80" t="str">
        <f t="shared" si="11"/>
        <v>S70201Expenses</v>
      </c>
      <c r="M100" s="88">
        <v>100000</v>
      </c>
      <c r="O100" s="80" t="str">
        <f t="shared" si="12"/>
        <v>S70201Transfers Out</v>
      </c>
      <c r="Q100" s="78">
        <v>2240</v>
      </c>
      <c r="S100" s="90">
        <v>1118904</v>
      </c>
      <c r="T100" s="90">
        <v>1221144</v>
      </c>
    </row>
    <row r="101" spans="1:20">
      <c r="A101" s="87" t="s">
        <v>735</v>
      </c>
      <c r="B101" s="87" t="s">
        <v>733</v>
      </c>
      <c r="C101" s="87" t="s">
        <v>842</v>
      </c>
      <c r="D101" s="80" t="str">
        <f t="shared" si="13"/>
        <v>S00789Salaries And Benefits</v>
      </c>
      <c r="F101" s="80" t="str">
        <f t="shared" si="8"/>
        <v>S00789Other Personal Services</v>
      </c>
      <c r="H101" s="80" t="str">
        <f t="shared" si="9"/>
        <v>S00789OPS - Graduate Assistant</v>
      </c>
      <c r="J101" s="80" t="str">
        <f t="shared" si="10"/>
        <v>S00789OPS-Affordable Care</v>
      </c>
      <c r="L101" s="80" t="str">
        <f t="shared" si="11"/>
        <v>S00789Expenses</v>
      </c>
      <c r="M101" s="88">
        <v>225000</v>
      </c>
      <c r="O101" s="80" t="str">
        <f t="shared" si="12"/>
        <v>S00789Transfers Out</v>
      </c>
      <c r="Q101" s="78">
        <v>5040</v>
      </c>
      <c r="S101" s="90">
        <v>32835</v>
      </c>
      <c r="T101" s="90">
        <v>262875</v>
      </c>
    </row>
  </sheetData>
  <phoneticPr fontId="23" type="noConversion"/>
  <conditionalFormatting sqref="I77:I81 A53:A59 E53:E59 A45:A51 E45:E51 A1 C77:C82 E77:E82 C84:C85 E84:E85 G45:G51 G53:G59 I53:I59 I45:I51 K45:K51 K53:K59 K77:K81 M53:M59 M45:M51 C1:F1 C45:C51 C53:C59">
    <cfRule type="cellIs" priority="4" stopIfTrue="1" operator="between">
      <formula>1</formula>
      <formula>382</formula>
    </cfRule>
  </conditionalFormatting>
  <conditionalFormatting sqref="M82:M85 G77:G81 R77:R85">
    <cfRule type="cellIs" priority="2" stopIfTrue="1" operator="between">
      <formula>1</formula>
      <formula>382</formula>
    </cfRule>
  </conditionalFormatting>
  <conditionalFormatting sqref="M64 C60:C61 M67:M71 M60:M61">
    <cfRule type="cellIs" priority="3" stopIfTrue="1" operator="between">
      <formula>1</formula>
      <formula>382</formula>
    </cfRule>
  </conditionalFormatting>
  <pageMargins left="0.7" right="0.7" top="0.75" bottom="0.75" header="0.3" footer="0.3"/>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3:G80"/>
  <sheetViews>
    <sheetView workbookViewId="0">
      <selection activeCell="B5" sqref="B5:D5"/>
    </sheetView>
  </sheetViews>
  <sheetFormatPr defaultRowHeight="13.2"/>
  <cols>
    <col min="1" max="1" width="34.44140625" customWidth="1"/>
    <col min="2" max="2" width="16.88671875" bestFit="1" customWidth="1"/>
    <col min="3" max="3" width="14.109375" customWidth="1"/>
    <col min="4" max="4" width="22.5546875" bestFit="1" customWidth="1"/>
    <col min="5" max="5" width="19.6640625" bestFit="1" customWidth="1"/>
    <col min="6" max="7" width="14.109375" customWidth="1"/>
    <col min="8" max="8" width="14.109375" bestFit="1" customWidth="1"/>
  </cols>
  <sheetData>
    <row r="3" spans="1:7">
      <c r="A3" s="132" t="s">
        <v>1160</v>
      </c>
      <c r="B3" s="132" t="s">
        <v>1159</v>
      </c>
    </row>
    <row r="4" spans="1:7">
      <c r="A4" s="132" t="s">
        <v>1157</v>
      </c>
      <c r="B4" t="s">
        <v>844</v>
      </c>
      <c r="C4" t="s">
        <v>103</v>
      </c>
      <c r="D4" t="s">
        <v>99</v>
      </c>
      <c r="E4" t="s">
        <v>95</v>
      </c>
      <c r="F4" t="s">
        <v>107</v>
      </c>
      <c r="G4" t="s">
        <v>1158</v>
      </c>
    </row>
    <row r="5" spans="1:7">
      <c r="A5" s="133" t="s">
        <v>884</v>
      </c>
      <c r="B5" s="134">
        <v>6.82</v>
      </c>
      <c r="C5" s="134">
        <v>0</v>
      </c>
      <c r="D5" s="134">
        <v>0</v>
      </c>
      <c r="E5" s="134">
        <v>243.42</v>
      </c>
      <c r="F5" s="134">
        <v>138434</v>
      </c>
      <c r="G5" s="134">
        <v>138684.24</v>
      </c>
    </row>
    <row r="6" spans="1:7">
      <c r="A6" s="133" t="s">
        <v>886</v>
      </c>
      <c r="B6" s="134">
        <v>-0.01</v>
      </c>
      <c r="C6" s="134">
        <v>0</v>
      </c>
      <c r="D6" s="134">
        <v>0</v>
      </c>
      <c r="E6" s="134"/>
      <c r="F6" s="134">
        <v>192627</v>
      </c>
      <c r="G6" s="134">
        <v>192626.99</v>
      </c>
    </row>
    <row r="7" spans="1:7">
      <c r="A7" s="133" t="s">
        <v>887</v>
      </c>
      <c r="B7" s="134"/>
      <c r="C7" s="134"/>
      <c r="D7" s="134"/>
      <c r="E7" s="134"/>
      <c r="F7" s="134">
        <v>245238</v>
      </c>
      <c r="G7" s="134">
        <v>245238</v>
      </c>
    </row>
    <row r="8" spans="1:7">
      <c r="A8" s="133" t="s">
        <v>888</v>
      </c>
      <c r="B8" s="134">
        <v>2166.34</v>
      </c>
      <c r="C8" s="134">
        <v>62454.26</v>
      </c>
      <c r="D8" s="134">
        <v>14915.81</v>
      </c>
      <c r="E8" s="134"/>
      <c r="F8" s="134"/>
      <c r="G8" s="134">
        <v>79536.41</v>
      </c>
    </row>
    <row r="9" spans="1:7">
      <c r="A9" s="133" t="s">
        <v>890</v>
      </c>
      <c r="B9" s="134">
        <v>2115.09</v>
      </c>
      <c r="C9" s="134">
        <v>8338.2000000000007</v>
      </c>
      <c r="D9" s="134">
        <v>4993.57</v>
      </c>
      <c r="E9" s="134">
        <v>62207.51</v>
      </c>
      <c r="F9" s="134"/>
      <c r="G9" s="134">
        <v>77654.37</v>
      </c>
    </row>
    <row r="10" spans="1:7">
      <c r="A10" s="133" t="s">
        <v>964</v>
      </c>
      <c r="B10" s="134">
        <v>73.5</v>
      </c>
      <c r="C10" s="134">
        <v>2625</v>
      </c>
      <c r="D10" s="134"/>
      <c r="E10" s="134"/>
      <c r="F10" s="134"/>
      <c r="G10" s="134">
        <v>2698.5</v>
      </c>
    </row>
    <row r="11" spans="1:7">
      <c r="A11" s="133" t="s">
        <v>966</v>
      </c>
      <c r="B11" s="134">
        <v>104.11</v>
      </c>
      <c r="C11" s="134">
        <v>3718.15</v>
      </c>
      <c r="D11" s="134"/>
      <c r="E11" s="134"/>
      <c r="F11" s="134"/>
      <c r="G11" s="134">
        <v>3822.26</v>
      </c>
    </row>
    <row r="12" spans="1:7">
      <c r="A12" s="133" t="s">
        <v>968</v>
      </c>
      <c r="B12" s="134">
        <v>180.15</v>
      </c>
      <c r="C12" s="134">
        <v>6434.07</v>
      </c>
      <c r="D12" s="134"/>
      <c r="E12" s="134"/>
      <c r="F12" s="134"/>
      <c r="G12" s="134">
        <v>6614.2199999999993</v>
      </c>
    </row>
    <row r="13" spans="1:7">
      <c r="A13" s="133" t="s">
        <v>970</v>
      </c>
      <c r="B13" s="134">
        <v>53.84</v>
      </c>
      <c r="C13" s="134">
        <v>1666.49</v>
      </c>
      <c r="D13" s="134">
        <v>256.51</v>
      </c>
      <c r="E13" s="134"/>
      <c r="F13" s="134"/>
      <c r="G13" s="134">
        <v>1976.84</v>
      </c>
    </row>
    <row r="14" spans="1:7">
      <c r="A14" s="133" t="s">
        <v>972</v>
      </c>
      <c r="B14" s="134">
        <v>301.89999999999998</v>
      </c>
      <c r="C14" s="134">
        <v>10782.86</v>
      </c>
      <c r="D14" s="134"/>
      <c r="E14" s="134"/>
      <c r="F14" s="134"/>
      <c r="G14" s="134">
        <v>11084.76</v>
      </c>
    </row>
    <row r="15" spans="1:7">
      <c r="A15" s="133" t="s">
        <v>974</v>
      </c>
      <c r="B15" s="134">
        <v>37.89</v>
      </c>
      <c r="C15" s="134">
        <v>1353.23</v>
      </c>
      <c r="D15" s="134"/>
      <c r="E15" s="134"/>
      <c r="F15" s="134"/>
      <c r="G15" s="134">
        <v>1391.1200000000001</v>
      </c>
    </row>
    <row r="16" spans="1:7">
      <c r="A16" s="133" t="s">
        <v>892</v>
      </c>
      <c r="B16" s="134">
        <v>0</v>
      </c>
      <c r="C16" s="134">
        <v>0</v>
      </c>
      <c r="D16" s="134">
        <v>0</v>
      </c>
      <c r="E16" s="134">
        <v>0</v>
      </c>
      <c r="F16" s="134">
        <v>307989</v>
      </c>
      <c r="G16" s="134">
        <v>307989</v>
      </c>
    </row>
    <row r="17" spans="1:7">
      <c r="A17" s="133" t="s">
        <v>988</v>
      </c>
      <c r="B17" s="134">
        <v>139.99</v>
      </c>
      <c r="C17" s="134">
        <v>4999.3500000000004</v>
      </c>
      <c r="D17" s="134"/>
      <c r="E17" s="134"/>
      <c r="F17" s="134"/>
      <c r="G17" s="134">
        <v>5139.34</v>
      </c>
    </row>
    <row r="18" spans="1:7">
      <c r="A18" s="133" t="s">
        <v>894</v>
      </c>
      <c r="B18" s="134">
        <v>2891.72</v>
      </c>
      <c r="C18" s="134">
        <v>85436.6</v>
      </c>
      <c r="D18" s="134">
        <v>17839.79</v>
      </c>
      <c r="E18" s="134"/>
      <c r="F18" s="134"/>
      <c r="G18" s="134">
        <v>106168.11000000002</v>
      </c>
    </row>
    <row r="19" spans="1:7">
      <c r="A19" s="133" t="s">
        <v>895</v>
      </c>
      <c r="B19" s="134"/>
      <c r="C19" s="134"/>
      <c r="D19" s="134"/>
      <c r="E19" s="134"/>
      <c r="F19" s="134">
        <v>1729554.96</v>
      </c>
      <c r="G19" s="134">
        <v>1729554.96</v>
      </c>
    </row>
    <row r="20" spans="1:7">
      <c r="A20" s="133" t="s">
        <v>897</v>
      </c>
      <c r="B20" s="134">
        <v>40.909999999999997</v>
      </c>
      <c r="C20" s="134">
        <v>1461.13</v>
      </c>
      <c r="D20" s="134"/>
      <c r="E20" s="134"/>
      <c r="F20" s="134"/>
      <c r="G20" s="134">
        <v>1502.0400000000002</v>
      </c>
    </row>
    <row r="21" spans="1:7">
      <c r="A21" s="133" t="s">
        <v>990</v>
      </c>
      <c r="B21" s="134">
        <v>141.87</v>
      </c>
      <c r="C21" s="134">
        <v>5066.5600000000004</v>
      </c>
      <c r="D21" s="134"/>
      <c r="E21" s="134"/>
      <c r="F21" s="134"/>
      <c r="G21" s="134">
        <v>5208.43</v>
      </c>
    </row>
    <row r="22" spans="1:7">
      <c r="A22" s="133" t="s">
        <v>939</v>
      </c>
      <c r="B22" s="134">
        <v>1687.57</v>
      </c>
      <c r="C22" s="134">
        <v>60271.09</v>
      </c>
      <c r="D22" s="134"/>
      <c r="E22" s="134"/>
      <c r="F22" s="134"/>
      <c r="G22" s="134">
        <v>61958.659999999996</v>
      </c>
    </row>
    <row r="23" spans="1:7">
      <c r="A23" s="133" t="s">
        <v>992</v>
      </c>
      <c r="B23" s="134">
        <v>79.58</v>
      </c>
      <c r="C23" s="134">
        <v>876.17</v>
      </c>
      <c r="D23" s="134">
        <v>1965.76</v>
      </c>
      <c r="E23" s="134"/>
      <c r="F23" s="134"/>
      <c r="G23" s="134">
        <v>2921.51</v>
      </c>
    </row>
    <row r="24" spans="1:7">
      <c r="A24" s="133" t="s">
        <v>941</v>
      </c>
      <c r="B24" s="134">
        <v>83.8</v>
      </c>
      <c r="C24" s="134">
        <v>2992.97</v>
      </c>
      <c r="D24" s="134"/>
      <c r="E24" s="134"/>
      <c r="F24" s="134"/>
      <c r="G24" s="134">
        <v>3076.77</v>
      </c>
    </row>
    <row r="25" spans="1:7">
      <c r="A25" s="133" t="s">
        <v>976</v>
      </c>
      <c r="B25" s="134">
        <v>424.63</v>
      </c>
      <c r="C25" s="134">
        <v>15165.6</v>
      </c>
      <c r="D25" s="134"/>
      <c r="E25" s="134"/>
      <c r="F25" s="134"/>
      <c r="G25" s="134">
        <v>15590.23</v>
      </c>
    </row>
    <row r="26" spans="1:7">
      <c r="A26" s="133" t="s">
        <v>994</v>
      </c>
      <c r="B26" s="134">
        <v>352.19</v>
      </c>
      <c r="C26" s="134">
        <v>12577.95</v>
      </c>
      <c r="D26" s="134"/>
      <c r="E26" s="134"/>
      <c r="F26" s="134"/>
      <c r="G26" s="134">
        <v>12930.140000000001</v>
      </c>
    </row>
    <row r="27" spans="1:7">
      <c r="A27" s="133" t="s">
        <v>996</v>
      </c>
      <c r="B27" s="134">
        <v>332.43</v>
      </c>
      <c r="C27" s="134">
        <v>11872.6</v>
      </c>
      <c r="D27" s="134"/>
      <c r="E27" s="134"/>
      <c r="F27" s="134"/>
      <c r="G27" s="134">
        <v>12205.03</v>
      </c>
    </row>
    <row r="28" spans="1:7">
      <c r="A28" s="133" t="s">
        <v>943</v>
      </c>
      <c r="B28" s="134">
        <v>877.92</v>
      </c>
      <c r="C28" s="134">
        <v>21271.82</v>
      </c>
      <c r="D28" s="134">
        <v>10082.200000000001</v>
      </c>
      <c r="E28" s="134"/>
      <c r="F28" s="134"/>
      <c r="G28" s="134">
        <v>32231.94</v>
      </c>
    </row>
    <row r="29" spans="1:7">
      <c r="A29" s="133" t="s">
        <v>998</v>
      </c>
      <c r="B29" s="134">
        <v>94.81</v>
      </c>
      <c r="C29" s="134">
        <v>3386.12</v>
      </c>
      <c r="D29" s="134"/>
      <c r="E29" s="134"/>
      <c r="F29" s="134"/>
      <c r="G29" s="134">
        <v>3480.93</v>
      </c>
    </row>
    <row r="30" spans="1:7">
      <c r="A30" s="133" t="s">
        <v>1000</v>
      </c>
      <c r="B30" s="134">
        <v>158.4</v>
      </c>
      <c r="C30" s="134">
        <v>5657.11</v>
      </c>
      <c r="D30" s="134"/>
      <c r="E30" s="134"/>
      <c r="F30" s="134">
        <v>200</v>
      </c>
      <c r="G30" s="134">
        <v>6015.5099999999993</v>
      </c>
    </row>
    <row r="31" spans="1:7">
      <c r="A31" s="133" t="s">
        <v>978</v>
      </c>
      <c r="B31" s="134">
        <v>300.44</v>
      </c>
      <c r="C31" s="134">
        <v>10730.24</v>
      </c>
      <c r="D31" s="134"/>
      <c r="E31" s="134"/>
      <c r="F31" s="134"/>
      <c r="G31" s="134">
        <v>11030.68</v>
      </c>
    </row>
    <row r="32" spans="1:7">
      <c r="A32" s="133" t="s">
        <v>1002</v>
      </c>
      <c r="B32" s="134">
        <v>362.75</v>
      </c>
      <c r="C32" s="134">
        <v>12955.22</v>
      </c>
      <c r="D32" s="134"/>
      <c r="E32" s="134"/>
      <c r="F32" s="134"/>
      <c r="G32" s="134">
        <v>13317.97</v>
      </c>
    </row>
    <row r="33" spans="1:7">
      <c r="A33" s="133" t="s">
        <v>980</v>
      </c>
      <c r="B33" s="134">
        <v>1814.88</v>
      </c>
      <c r="C33" s="134">
        <v>54.66</v>
      </c>
      <c r="D33" s="134">
        <v>64761.87</v>
      </c>
      <c r="E33" s="134"/>
      <c r="F33" s="134"/>
      <c r="G33" s="134">
        <v>66631.41</v>
      </c>
    </row>
    <row r="34" spans="1:7">
      <c r="A34" s="133" t="s">
        <v>945</v>
      </c>
      <c r="B34" s="134">
        <v>1936.51</v>
      </c>
      <c r="C34" s="134">
        <v>450.83</v>
      </c>
      <c r="D34" s="134">
        <v>68710.23</v>
      </c>
      <c r="E34" s="134"/>
      <c r="F34" s="134"/>
      <c r="G34" s="134">
        <v>71097.569999999992</v>
      </c>
    </row>
    <row r="35" spans="1:7">
      <c r="A35" s="133" t="s">
        <v>947</v>
      </c>
      <c r="B35" s="134">
        <v>138.96</v>
      </c>
      <c r="C35" s="134">
        <v>4962.58</v>
      </c>
      <c r="D35" s="134"/>
      <c r="E35" s="134"/>
      <c r="F35" s="134"/>
      <c r="G35" s="134">
        <v>5101.54</v>
      </c>
    </row>
    <row r="36" spans="1:7">
      <c r="A36" s="133" t="s">
        <v>949</v>
      </c>
      <c r="B36" s="134">
        <v>987.52</v>
      </c>
      <c r="C36" s="134">
        <v>12585.2</v>
      </c>
      <c r="D36" s="134">
        <v>22683.47</v>
      </c>
      <c r="E36" s="134"/>
      <c r="F36" s="134"/>
      <c r="G36" s="134">
        <v>36256.19</v>
      </c>
    </row>
    <row r="37" spans="1:7">
      <c r="A37" s="133" t="s">
        <v>982</v>
      </c>
      <c r="B37" s="134">
        <v>60.01</v>
      </c>
      <c r="C37" s="134">
        <v>2143.2800000000002</v>
      </c>
      <c r="D37" s="134"/>
      <c r="E37" s="134"/>
      <c r="F37" s="134"/>
      <c r="G37" s="134">
        <v>2203.2900000000004</v>
      </c>
    </row>
    <row r="38" spans="1:7">
      <c r="A38" s="133" t="s">
        <v>951</v>
      </c>
      <c r="B38" s="134">
        <v>915.85</v>
      </c>
      <c r="C38" s="134">
        <v>32708.94</v>
      </c>
      <c r="D38" s="134"/>
      <c r="E38" s="134"/>
      <c r="F38" s="134"/>
      <c r="G38" s="134">
        <v>33624.79</v>
      </c>
    </row>
    <row r="39" spans="1:7">
      <c r="A39" s="133" t="s">
        <v>952</v>
      </c>
      <c r="B39" s="134">
        <v>3150.52</v>
      </c>
      <c r="C39" s="134">
        <v>112517.75999999999</v>
      </c>
      <c r="D39" s="134"/>
      <c r="E39" s="134"/>
      <c r="F39" s="134"/>
      <c r="G39" s="134">
        <v>115668.28</v>
      </c>
    </row>
    <row r="40" spans="1:7">
      <c r="A40" s="133" t="s">
        <v>984</v>
      </c>
      <c r="B40" s="134">
        <v>0</v>
      </c>
      <c r="C40" s="134">
        <v>0</v>
      </c>
      <c r="D40" s="134"/>
      <c r="E40" s="134"/>
      <c r="F40" s="134"/>
      <c r="G40" s="134">
        <v>0</v>
      </c>
    </row>
    <row r="41" spans="1:7">
      <c r="A41" s="133" t="s">
        <v>954</v>
      </c>
      <c r="B41" s="134">
        <v>279.45</v>
      </c>
      <c r="C41" s="134">
        <v>9980.4</v>
      </c>
      <c r="D41" s="134"/>
      <c r="E41" s="134"/>
      <c r="F41" s="134"/>
      <c r="G41" s="134">
        <v>10259.85</v>
      </c>
    </row>
    <row r="42" spans="1:7">
      <c r="A42" s="133" t="s">
        <v>956</v>
      </c>
      <c r="B42" s="134">
        <v>190.33</v>
      </c>
      <c r="C42" s="134">
        <v>6797.48</v>
      </c>
      <c r="D42" s="134">
        <v>0</v>
      </c>
      <c r="E42" s="134"/>
      <c r="F42" s="134"/>
      <c r="G42" s="134">
        <v>6987.8099999999995</v>
      </c>
    </row>
    <row r="43" spans="1:7">
      <c r="A43" s="133" t="s">
        <v>958</v>
      </c>
      <c r="B43" s="134">
        <v>2967.02</v>
      </c>
      <c r="C43" s="134">
        <v>81347.12</v>
      </c>
      <c r="D43" s="134">
        <v>24617.88</v>
      </c>
      <c r="E43" s="134"/>
      <c r="F43" s="134"/>
      <c r="G43" s="134">
        <v>108932.02</v>
      </c>
    </row>
    <row r="44" spans="1:7">
      <c r="A44" s="133" t="s">
        <v>986</v>
      </c>
      <c r="B44" s="134">
        <v>975.65</v>
      </c>
      <c r="C44" s="134">
        <v>34845.61</v>
      </c>
      <c r="D44" s="134"/>
      <c r="E44" s="134"/>
      <c r="F44" s="134"/>
      <c r="G44" s="134">
        <v>35821.26</v>
      </c>
    </row>
    <row r="45" spans="1:7">
      <c r="A45" s="133" t="s">
        <v>1004</v>
      </c>
      <c r="B45" s="134">
        <v>1382.31</v>
      </c>
      <c r="C45" s="134">
        <v>4730.43</v>
      </c>
      <c r="D45" s="134">
        <v>44638.080000000002</v>
      </c>
      <c r="E45" s="134"/>
      <c r="F45" s="134"/>
      <c r="G45" s="134">
        <v>50750.82</v>
      </c>
    </row>
    <row r="46" spans="1:7">
      <c r="A46" s="133" t="s">
        <v>960</v>
      </c>
      <c r="B46" s="134">
        <v>238.15</v>
      </c>
      <c r="C46" s="134">
        <v>8505.26</v>
      </c>
      <c r="D46" s="134"/>
      <c r="E46" s="134"/>
      <c r="F46" s="134"/>
      <c r="G46" s="134">
        <v>8743.41</v>
      </c>
    </row>
    <row r="47" spans="1:7">
      <c r="A47" s="133" t="s">
        <v>1151</v>
      </c>
      <c r="B47" s="134">
        <v>89408.41</v>
      </c>
      <c r="C47" s="134">
        <v>93836</v>
      </c>
      <c r="D47" s="134"/>
      <c r="E47" s="134"/>
      <c r="F47" s="134"/>
      <c r="G47" s="134">
        <v>183244.41</v>
      </c>
    </row>
    <row r="48" spans="1:7">
      <c r="A48" s="133" t="s">
        <v>898</v>
      </c>
      <c r="B48" s="134">
        <v>1681.26</v>
      </c>
      <c r="C48" s="134">
        <v>57817.54</v>
      </c>
      <c r="D48" s="134">
        <v>2227.5</v>
      </c>
      <c r="E48" s="134"/>
      <c r="F48" s="134"/>
      <c r="G48" s="134">
        <v>61726.3</v>
      </c>
    </row>
    <row r="49" spans="1:7">
      <c r="A49" s="133" t="s">
        <v>900</v>
      </c>
      <c r="B49" s="134">
        <v>10237.459999999999</v>
      </c>
      <c r="C49" s="134">
        <v>335723.12</v>
      </c>
      <c r="D49" s="134">
        <v>29899.98</v>
      </c>
      <c r="E49" s="134"/>
      <c r="F49" s="134"/>
      <c r="G49" s="134">
        <v>375860.56</v>
      </c>
    </row>
    <row r="50" spans="1:7">
      <c r="A50" s="133" t="s">
        <v>962</v>
      </c>
      <c r="B50" s="134">
        <v>2393.1999999999998</v>
      </c>
      <c r="C50" s="134">
        <v>11384.22</v>
      </c>
      <c r="D50" s="134">
        <v>7817</v>
      </c>
      <c r="E50" s="134">
        <v>66269.899999999994</v>
      </c>
      <c r="F50" s="134"/>
      <c r="G50" s="134">
        <v>87864.319999999992</v>
      </c>
    </row>
    <row r="51" spans="1:7">
      <c r="A51" s="133" t="s">
        <v>901</v>
      </c>
      <c r="B51" s="134">
        <v>5798.59</v>
      </c>
      <c r="C51" s="134">
        <v>7016.82</v>
      </c>
      <c r="D51" s="134">
        <v>7757.76</v>
      </c>
      <c r="E51" s="134">
        <v>192316.02</v>
      </c>
      <c r="F51" s="134"/>
      <c r="G51" s="134">
        <v>212889.19</v>
      </c>
    </row>
    <row r="52" spans="1:7">
      <c r="A52" s="133" t="s">
        <v>902</v>
      </c>
      <c r="B52" s="134">
        <v>891.55</v>
      </c>
      <c r="C52" s="134">
        <v>21588.41</v>
      </c>
      <c r="D52" s="134">
        <v>10253.280000000001</v>
      </c>
      <c r="E52" s="134"/>
      <c r="F52" s="134"/>
      <c r="G52" s="134">
        <v>32733.239999999998</v>
      </c>
    </row>
    <row r="53" spans="1:7">
      <c r="A53" s="133" t="s">
        <v>903</v>
      </c>
      <c r="B53" s="134">
        <v>706.55</v>
      </c>
      <c r="C53" s="134">
        <v>25234.04</v>
      </c>
      <c r="D53" s="134"/>
      <c r="E53" s="134"/>
      <c r="F53" s="134"/>
      <c r="G53" s="134">
        <v>25940.59</v>
      </c>
    </row>
    <row r="54" spans="1:7">
      <c r="A54" s="133" t="s">
        <v>905</v>
      </c>
      <c r="B54" s="134">
        <v>4194.7</v>
      </c>
      <c r="C54" s="134">
        <v>137628.94</v>
      </c>
      <c r="D54" s="134">
        <v>12181.41</v>
      </c>
      <c r="E54" s="134"/>
      <c r="F54" s="134"/>
      <c r="G54" s="134">
        <v>154005.05000000002</v>
      </c>
    </row>
    <row r="55" spans="1:7">
      <c r="A55" s="133" t="s">
        <v>878</v>
      </c>
      <c r="B55" s="134">
        <v>5302.13</v>
      </c>
      <c r="C55" s="134">
        <v>187437.19</v>
      </c>
      <c r="D55" s="134">
        <v>1924.01</v>
      </c>
      <c r="E55" s="134"/>
      <c r="F55" s="134"/>
      <c r="G55" s="134">
        <v>194663.33000000002</v>
      </c>
    </row>
    <row r="56" spans="1:7">
      <c r="A56" s="133" t="s">
        <v>907</v>
      </c>
      <c r="B56" s="134">
        <v>1787.87</v>
      </c>
      <c r="C56" s="134">
        <v>6469.56</v>
      </c>
      <c r="D56" s="134"/>
      <c r="E56" s="134">
        <v>57381.55</v>
      </c>
      <c r="F56" s="134"/>
      <c r="G56" s="134">
        <v>65638.98000000001</v>
      </c>
    </row>
    <row r="57" spans="1:7">
      <c r="A57" s="133" t="s">
        <v>908</v>
      </c>
      <c r="B57" s="134">
        <v>213.96</v>
      </c>
      <c r="C57" s="134">
        <v>7641.5</v>
      </c>
      <c r="D57" s="134"/>
      <c r="E57" s="134"/>
      <c r="F57" s="134"/>
      <c r="G57" s="134">
        <v>7855.46</v>
      </c>
    </row>
    <row r="58" spans="1:7">
      <c r="A58" s="133" t="s">
        <v>910</v>
      </c>
      <c r="B58" s="134">
        <v>4558.51</v>
      </c>
      <c r="C58" s="134">
        <v>18648.86</v>
      </c>
      <c r="D58" s="134">
        <v>3150</v>
      </c>
      <c r="E58" s="134">
        <v>141004.79</v>
      </c>
      <c r="F58" s="134"/>
      <c r="G58" s="134">
        <v>167362.16</v>
      </c>
    </row>
    <row r="59" spans="1:7">
      <c r="A59" s="133" t="s">
        <v>911</v>
      </c>
      <c r="B59" s="134">
        <v>189.33</v>
      </c>
      <c r="C59" s="134">
        <v>6761.65</v>
      </c>
      <c r="D59" s="134"/>
      <c r="E59" s="134"/>
      <c r="F59" s="134"/>
      <c r="G59" s="134">
        <v>6950.98</v>
      </c>
    </row>
    <row r="60" spans="1:7">
      <c r="A60" s="133" t="s">
        <v>913</v>
      </c>
      <c r="B60" s="134">
        <v>1320.68</v>
      </c>
      <c r="C60" s="134">
        <v>47167.27</v>
      </c>
      <c r="D60" s="134"/>
      <c r="E60" s="134"/>
      <c r="F60" s="134"/>
      <c r="G60" s="134">
        <v>48487.95</v>
      </c>
    </row>
    <row r="61" spans="1:7">
      <c r="A61" s="133" t="s">
        <v>914</v>
      </c>
      <c r="B61" s="134">
        <v>1327.04</v>
      </c>
      <c r="C61" s="134">
        <v>23390.13</v>
      </c>
      <c r="D61" s="134">
        <v>24003.87</v>
      </c>
      <c r="E61" s="134"/>
      <c r="F61" s="134"/>
      <c r="G61" s="134">
        <v>48721.04</v>
      </c>
    </row>
    <row r="62" spans="1:7">
      <c r="A62" s="133" t="s">
        <v>915</v>
      </c>
      <c r="B62" s="134">
        <v>925.85</v>
      </c>
      <c r="C62" s="134">
        <v>33066.18</v>
      </c>
      <c r="D62" s="134"/>
      <c r="E62" s="134"/>
      <c r="F62" s="134"/>
      <c r="G62" s="134">
        <v>33992.03</v>
      </c>
    </row>
    <row r="63" spans="1:7">
      <c r="A63" s="133" t="s">
        <v>916</v>
      </c>
      <c r="B63" s="134">
        <v>4809.630000000001</v>
      </c>
      <c r="C63" s="134">
        <v>10771.98</v>
      </c>
      <c r="D63" s="134">
        <v>6794.21</v>
      </c>
      <c r="E63" s="134">
        <v>159351.65</v>
      </c>
      <c r="F63" s="134"/>
      <c r="G63" s="134">
        <v>181727.47</v>
      </c>
    </row>
    <row r="64" spans="1:7">
      <c r="A64" s="133" t="s">
        <v>918</v>
      </c>
      <c r="B64" s="134">
        <v>324.81</v>
      </c>
      <c r="C64" s="134">
        <v>3290.31</v>
      </c>
      <c r="D64" s="134">
        <v>8310.1299999999992</v>
      </c>
      <c r="E64" s="134"/>
      <c r="F64" s="134"/>
      <c r="G64" s="134">
        <v>11925.25</v>
      </c>
    </row>
    <row r="65" spans="1:7">
      <c r="A65" s="133" t="s">
        <v>919</v>
      </c>
      <c r="B65" s="134">
        <v>132.66999999999999</v>
      </c>
      <c r="C65" s="134">
        <v>1109.94</v>
      </c>
      <c r="D65" s="134">
        <v>3628.2</v>
      </c>
      <c r="E65" s="134"/>
      <c r="F65" s="134"/>
      <c r="G65" s="134">
        <v>4870.8099999999995</v>
      </c>
    </row>
    <row r="66" spans="1:7">
      <c r="A66" s="133" t="s">
        <v>920</v>
      </c>
      <c r="B66" s="134">
        <v>1626.13</v>
      </c>
      <c r="C66" s="134">
        <v>26617.58</v>
      </c>
      <c r="D66" s="134">
        <v>31459.98</v>
      </c>
      <c r="E66" s="134"/>
      <c r="F66" s="134"/>
      <c r="G66" s="134">
        <v>59703.69</v>
      </c>
    </row>
    <row r="67" spans="1:7">
      <c r="A67" s="133" t="s">
        <v>921</v>
      </c>
      <c r="B67" s="134">
        <v>3891.64</v>
      </c>
      <c r="C67" s="134">
        <v>5322.59</v>
      </c>
      <c r="D67" s="134">
        <v>24007.919999999998</v>
      </c>
      <c r="E67" s="134">
        <v>109655.62</v>
      </c>
      <c r="F67" s="134"/>
      <c r="G67" s="134">
        <v>142877.76999999999</v>
      </c>
    </row>
    <row r="68" spans="1:7">
      <c r="A68" s="133" t="s">
        <v>923</v>
      </c>
      <c r="B68" s="134">
        <v>157.04</v>
      </c>
      <c r="C68" s="134">
        <v>5609.27</v>
      </c>
      <c r="D68" s="134"/>
      <c r="E68" s="134"/>
      <c r="F68" s="134"/>
      <c r="G68" s="134">
        <v>5766.31</v>
      </c>
    </row>
    <row r="69" spans="1:7">
      <c r="A69" s="133" t="s">
        <v>925</v>
      </c>
      <c r="B69" s="134">
        <v>38.75</v>
      </c>
      <c r="C69" s="134">
        <v>1383.93</v>
      </c>
      <c r="D69" s="134"/>
      <c r="E69" s="134"/>
      <c r="F69" s="134"/>
      <c r="G69" s="134">
        <v>1422.68</v>
      </c>
    </row>
    <row r="70" spans="1:7">
      <c r="A70" s="133" t="s">
        <v>1152</v>
      </c>
      <c r="B70" s="134">
        <v>0.16</v>
      </c>
      <c r="C70" s="134">
        <v>5.51</v>
      </c>
      <c r="D70" s="134">
        <v>0</v>
      </c>
      <c r="E70" s="134"/>
      <c r="F70" s="134"/>
      <c r="G70" s="134">
        <v>5.67</v>
      </c>
    </row>
    <row r="71" spans="1:7">
      <c r="A71" s="133" t="s">
        <v>926</v>
      </c>
      <c r="B71" s="134">
        <v>1765.43</v>
      </c>
      <c r="C71" s="134">
        <v>63051.02</v>
      </c>
      <c r="D71" s="134"/>
      <c r="E71" s="134"/>
      <c r="F71" s="134"/>
      <c r="G71" s="134">
        <v>64816.45</v>
      </c>
    </row>
    <row r="72" spans="1:7">
      <c r="A72" s="133" t="s">
        <v>928</v>
      </c>
      <c r="B72" s="134">
        <v>975.96</v>
      </c>
      <c r="C72" s="134">
        <v>17860.650000000001</v>
      </c>
      <c r="D72" s="134">
        <v>16996.28</v>
      </c>
      <c r="E72" s="134"/>
      <c r="F72" s="134"/>
      <c r="G72" s="134">
        <v>35832.89</v>
      </c>
    </row>
    <row r="73" spans="1:7">
      <c r="A73" s="133" t="s">
        <v>929</v>
      </c>
      <c r="B73" s="134">
        <v>1847.67</v>
      </c>
      <c r="C73" s="134">
        <v>5848.5</v>
      </c>
      <c r="D73" s="134">
        <v>60139.7</v>
      </c>
      <c r="E73" s="134"/>
      <c r="F73" s="134"/>
      <c r="G73" s="134">
        <v>67835.87</v>
      </c>
    </row>
    <row r="74" spans="1:7">
      <c r="A74" s="133" t="s">
        <v>930</v>
      </c>
      <c r="B74" s="134">
        <v>232.69</v>
      </c>
      <c r="C74" s="134">
        <v>8310.07</v>
      </c>
      <c r="D74" s="134"/>
      <c r="E74" s="134"/>
      <c r="F74" s="134"/>
      <c r="G74" s="134">
        <v>8542.76</v>
      </c>
    </row>
    <row r="75" spans="1:7">
      <c r="A75" s="133" t="s">
        <v>931</v>
      </c>
      <c r="B75" s="134">
        <v>83.89</v>
      </c>
      <c r="C75" s="134">
        <v>2995.72</v>
      </c>
      <c r="D75" s="134"/>
      <c r="E75" s="134"/>
      <c r="F75" s="134"/>
      <c r="G75" s="134">
        <v>3079.6099999999997</v>
      </c>
    </row>
    <row r="76" spans="1:7">
      <c r="A76" s="133" t="s">
        <v>933</v>
      </c>
      <c r="B76" s="134">
        <v>239.69</v>
      </c>
      <c r="C76" s="134">
        <v>8560.4500000000007</v>
      </c>
      <c r="D76" s="134"/>
      <c r="E76" s="134"/>
      <c r="F76" s="134"/>
      <c r="G76" s="134">
        <v>8800.1400000000012</v>
      </c>
    </row>
    <row r="77" spans="1:7">
      <c r="A77" s="133" t="s">
        <v>934</v>
      </c>
      <c r="B77" s="134">
        <v>5263.36</v>
      </c>
      <c r="C77" s="134">
        <v>15645.98</v>
      </c>
      <c r="D77" s="134">
        <v>12503.04</v>
      </c>
      <c r="E77" s="134">
        <v>159828.07999999999</v>
      </c>
      <c r="F77" s="134"/>
      <c r="G77" s="134">
        <v>193240.46</v>
      </c>
    </row>
    <row r="78" spans="1:7">
      <c r="A78" s="133" t="s">
        <v>936</v>
      </c>
      <c r="B78" s="134"/>
      <c r="C78" s="134"/>
      <c r="D78" s="134"/>
      <c r="E78" s="134"/>
      <c r="F78" s="134">
        <v>1803270</v>
      </c>
      <c r="G78" s="134">
        <v>1803270</v>
      </c>
    </row>
    <row r="79" spans="1:7">
      <c r="A79" s="133" t="s">
        <v>937</v>
      </c>
      <c r="B79" s="134">
        <v>367.84</v>
      </c>
      <c r="C79" s="134">
        <v>8304.24</v>
      </c>
      <c r="D79" s="134">
        <v>4833</v>
      </c>
      <c r="E79" s="134"/>
      <c r="F79" s="134"/>
      <c r="G79" s="134">
        <v>13505.08</v>
      </c>
    </row>
    <row r="80" spans="1:7">
      <c r="A80" s="133" t="s">
        <v>1158</v>
      </c>
      <c r="B80" s="134">
        <v>180740.25000000003</v>
      </c>
      <c r="C80" s="134">
        <v>1869221.5099999998</v>
      </c>
      <c r="D80" s="134">
        <v>543352.43999999994</v>
      </c>
      <c r="E80" s="134">
        <v>948258.53999999992</v>
      </c>
      <c r="F80" s="134">
        <v>4417312.96</v>
      </c>
      <c r="G80" s="134">
        <v>7958885.7000000002</v>
      </c>
    </row>
  </sheetData>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C000"/>
  </sheetPr>
  <dimension ref="A1:R248"/>
  <sheetViews>
    <sheetView topLeftCell="A171" workbookViewId="0">
      <selection activeCell="A183" sqref="A183"/>
    </sheetView>
  </sheetViews>
  <sheetFormatPr defaultColWidth="8" defaultRowHeight="13.2"/>
  <cols>
    <col min="1" max="5" width="23.44140625" customWidth="1"/>
    <col min="6" max="6" width="67" bestFit="1" customWidth="1"/>
    <col min="7" max="15" width="23.44140625" customWidth="1"/>
  </cols>
  <sheetData>
    <row r="1" spans="1:15">
      <c r="A1" s="128" t="s">
        <v>1149</v>
      </c>
      <c r="B1" s="128"/>
      <c r="C1" s="128"/>
      <c r="D1" s="128"/>
      <c r="E1" s="128"/>
      <c r="F1" s="128"/>
      <c r="G1" s="128"/>
      <c r="H1" s="128"/>
      <c r="I1" s="128"/>
      <c r="J1" s="128"/>
      <c r="K1" s="128"/>
      <c r="L1" s="128"/>
      <c r="M1" s="128"/>
      <c r="N1" s="128"/>
      <c r="O1" s="128"/>
    </row>
    <row r="2" spans="1:15">
      <c r="A2" s="127" t="s">
        <v>879</v>
      </c>
      <c r="B2" s="127"/>
      <c r="C2" s="126"/>
    </row>
    <row r="3" spans="1:15">
      <c r="A3" s="127" t="s">
        <v>1148</v>
      </c>
      <c r="B3" s="127"/>
      <c r="C3" s="126" t="s">
        <v>1147</v>
      </c>
    </row>
    <row r="4" spans="1:15" ht="79.2">
      <c r="A4" s="127" t="s">
        <v>1146</v>
      </c>
      <c r="B4" s="127"/>
      <c r="C4" s="126" t="s">
        <v>1145</v>
      </c>
    </row>
    <row r="5" spans="1:15">
      <c r="A5" s="127" t="s">
        <v>1135</v>
      </c>
      <c r="B5" s="127"/>
      <c r="C5" s="126"/>
    </row>
    <row r="6" spans="1:15">
      <c r="A6" s="127" t="s">
        <v>1144</v>
      </c>
      <c r="B6" s="127"/>
      <c r="C6" s="126" t="s">
        <v>1143</v>
      </c>
    </row>
    <row r="7" spans="1:15">
      <c r="A7" s="127" t="s">
        <v>1142</v>
      </c>
      <c r="B7" s="127"/>
      <c r="C7" s="126" t="s">
        <v>1141</v>
      </c>
    </row>
    <row r="8" spans="1:15" ht="79.2">
      <c r="A8" s="127" t="s">
        <v>1140</v>
      </c>
      <c r="B8" s="127"/>
      <c r="C8" s="126" t="s">
        <v>1139</v>
      </c>
    </row>
    <row r="9" spans="1:15">
      <c r="A9" s="127" t="s">
        <v>1138</v>
      </c>
      <c r="B9" s="127"/>
      <c r="C9" s="126" t="s">
        <v>1137</v>
      </c>
    </row>
    <row r="10" spans="1:15">
      <c r="A10" s="121"/>
      <c r="B10" s="121"/>
    </row>
    <row r="11" spans="1:15" s="130" customFormat="1" ht="26.4">
      <c r="A11" s="129" t="s">
        <v>1150</v>
      </c>
      <c r="B11" s="129" t="s">
        <v>879</v>
      </c>
      <c r="C11" s="129" t="s">
        <v>1200</v>
      </c>
      <c r="D11" s="129" t="s">
        <v>1135</v>
      </c>
      <c r="E11" s="129" t="s">
        <v>1154</v>
      </c>
      <c r="F11" s="129" t="s">
        <v>1134</v>
      </c>
      <c r="G11" s="129" t="s">
        <v>1133</v>
      </c>
      <c r="H11" s="129" t="s">
        <v>1132</v>
      </c>
      <c r="I11" s="129" t="s">
        <v>1131</v>
      </c>
      <c r="J11" s="129" t="s">
        <v>1130</v>
      </c>
      <c r="K11" s="129" t="s">
        <v>1129</v>
      </c>
      <c r="L11" s="129" t="s">
        <v>1128</v>
      </c>
      <c r="M11" s="129" t="s">
        <v>1127</v>
      </c>
      <c r="N11" s="129" t="s">
        <v>1126</v>
      </c>
      <c r="O11" s="129" t="s">
        <v>1125</v>
      </c>
    </row>
    <row r="12" spans="1:15" s="131" customFormat="1" ht="13.2" hidden="1" customHeight="1">
      <c r="A12" s="121" t="s">
        <v>1124</v>
      </c>
      <c r="B12" s="121" t="s">
        <v>884</v>
      </c>
      <c r="C12" s="121" t="s">
        <v>1201</v>
      </c>
      <c r="D12" s="121" t="s">
        <v>1043</v>
      </c>
      <c r="E12" s="121" t="s">
        <v>103</v>
      </c>
      <c r="F12" s="121" t="s">
        <v>1047</v>
      </c>
      <c r="G12" s="124">
        <v>11765</v>
      </c>
      <c r="H12" s="124">
        <v>0</v>
      </c>
      <c r="I12" s="124">
        <v>11765</v>
      </c>
      <c r="J12" s="123">
        <v>0</v>
      </c>
      <c r="K12" s="123">
        <v>0</v>
      </c>
      <c r="L12" s="125">
        <v>0</v>
      </c>
      <c r="M12" s="124">
        <v>0</v>
      </c>
      <c r="N12" s="123">
        <v>11765</v>
      </c>
      <c r="O12" s="122">
        <v>1</v>
      </c>
    </row>
    <row r="13" spans="1:15" s="131" customFormat="1" ht="13.2" hidden="1" customHeight="1">
      <c r="A13" s="121" t="s">
        <v>1124</v>
      </c>
      <c r="B13" s="121" t="s">
        <v>884</v>
      </c>
      <c r="C13" s="121" t="s">
        <v>1201</v>
      </c>
      <c r="D13" s="121" t="s">
        <v>1043</v>
      </c>
      <c r="E13" s="121" t="s">
        <v>107</v>
      </c>
      <c r="F13" s="121" t="s">
        <v>1049</v>
      </c>
      <c r="G13" s="124">
        <v>0</v>
      </c>
      <c r="H13" s="124">
        <v>0</v>
      </c>
      <c r="I13" s="124">
        <v>0</v>
      </c>
      <c r="J13" s="123">
        <v>138434</v>
      </c>
      <c r="K13" s="123">
        <v>0</v>
      </c>
      <c r="L13" s="125">
        <v>0</v>
      </c>
      <c r="M13" s="124">
        <v>138434</v>
      </c>
      <c r="N13" s="123">
        <v>-138434</v>
      </c>
      <c r="O13" s="122">
        <v>0</v>
      </c>
    </row>
    <row r="14" spans="1:15" s="131" customFormat="1" ht="13.2" hidden="1" customHeight="1">
      <c r="A14" s="121" t="s">
        <v>1124</v>
      </c>
      <c r="B14" s="121" t="s">
        <v>884</v>
      </c>
      <c r="C14" s="121" t="s">
        <v>1201</v>
      </c>
      <c r="D14" s="121" t="s">
        <v>1043</v>
      </c>
      <c r="E14" s="121" t="s">
        <v>844</v>
      </c>
      <c r="F14" s="121" t="s">
        <v>1046</v>
      </c>
      <c r="G14" s="124">
        <v>4736.41</v>
      </c>
      <c r="H14" s="124">
        <v>0</v>
      </c>
      <c r="I14" s="124">
        <v>4736.41</v>
      </c>
      <c r="J14" s="123">
        <v>6.82</v>
      </c>
      <c r="K14" s="123">
        <v>0</v>
      </c>
      <c r="L14" s="125">
        <v>0</v>
      </c>
      <c r="M14" s="124">
        <v>6.82</v>
      </c>
      <c r="N14" s="123">
        <v>4729.59</v>
      </c>
      <c r="O14" s="122">
        <v>0.99856</v>
      </c>
    </row>
    <row r="15" spans="1:15" s="131" customFormat="1" hidden="1">
      <c r="A15" s="121" t="s">
        <v>1124</v>
      </c>
      <c r="B15" s="121" t="s">
        <v>884</v>
      </c>
      <c r="C15" s="121" t="s">
        <v>1201</v>
      </c>
      <c r="D15" s="121" t="s">
        <v>1043</v>
      </c>
      <c r="E15" s="121" t="s">
        <v>99</v>
      </c>
      <c r="F15" s="121" t="s">
        <v>1042</v>
      </c>
      <c r="G15" s="124">
        <v>57160</v>
      </c>
      <c r="H15" s="124">
        <v>0</v>
      </c>
      <c r="I15" s="124">
        <v>57160</v>
      </c>
      <c r="J15" s="123">
        <v>0</v>
      </c>
      <c r="K15" s="123">
        <v>0</v>
      </c>
      <c r="L15" s="125">
        <v>0</v>
      </c>
      <c r="M15" s="124">
        <v>0</v>
      </c>
      <c r="N15" s="123">
        <v>57160</v>
      </c>
      <c r="O15" s="122">
        <v>1</v>
      </c>
    </row>
    <row r="16" spans="1:15" s="131" customFormat="1" ht="13.2" hidden="1" customHeight="1">
      <c r="A16" s="121" t="s">
        <v>1124</v>
      </c>
      <c r="B16" s="121" t="s">
        <v>884</v>
      </c>
      <c r="C16" s="121" t="s">
        <v>1201</v>
      </c>
      <c r="D16" s="121" t="s">
        <v>1043</v>
      </c>
      <c r="E16" s="121" t="s">
        <v>95</v>
      </c>
      <c r="F16" s="121" t="s">
        <v>1051</v>
      </c>
      <c r="G16" s="124">
        <v>64518.25</v>
      </c>
      <c r="H16" s="124">
        <v>0</v>
      </c>
      <c r="I16" s="124">
        <v>64518.25</v>
      </c>
      <c r="J16" s="123">
        <v>243.42</v>
      </c>
      <c r="K16" s="123">
        <v>0</v>
      </c>
      <c r="L16" s="125">
        <v>0</v>
      </c>
      <c r="M16" s="124">
        <v>243.42</v>
      </c>
      <c r="N16" s="123">
        <v>64274.83</v>
      </c>
      <c r="O16" s="122">
        <v>0.99622699999999997</v>
      </c>
    </row>
    <row r="17" spans="1:15" s="131" customFormat="1" ht="13.2" hidden="1" customHeight="1">
      <c r="A17" s="121" t="s">
        <v>1123</v>
      </c>
      <c r="B17" s="121" t="s">
        <v>886</v>
      </c>
      <c r="C17" s="121" t="s">
        <v>1201</v>
      </c>
      <c r="D17" s="121" t="s">
        <v>1043</v>
      </c>
      <c r="E17" s="121" t="s">
        <v>103</v>
      </c>
      <c r="F17" s="121" t="s">
        <v>1047</v>
      </c>
      <c r="G17" s="124">
        <v>124465</v>
      </c>
      <c r="H17" s="124">
        <v>0</v>
      </c>
      <c r="I17" s="124">
        <v>124465</v>
      </c>
      <c r="J17" s="123">
        <v>0</v>
      </c>
      <c r="K17" s="123">
        <v>0</v>
      </c>
      <c r="L17" s="125">
        <v>0</v>
      </c>
      <c r="M17" s="124">
        <v>0</v>
      </c>
      <c r="N17" s="123">
        <v>124465</v>
      </c>
      <c r="O17" s="122">
        <v>1</v>
      </c>
    </row>
    <row r="18" spans="1:15" s="131" customFormat="1" ht="13.2" hidden="1" customHeight="1">
      <c r="A18" s="121" t="s">
        <v>1123</v>
      </c>
      <c r="B18" s="121" t="s">
        <v>886</v>
      </c>
      <c r="C18" s="121" t="s">
        <v>1201</v>
      </c>
      <c r="D18" s="121" t="s">
        <v>1043</v>
      </c>
      <c r="E18" s="121" t="s">
        <v>107</v>
      </c>
      <c r="F18" s="121" t="s">
        <v>1049</v>
      </c>
      <c r="G18" s="124">
        <v>0</v>
      </c>
      <c r="H18" s="124">
        <v>0</v>
      </c>
      <c r="I18" s="124">
        <v>0</v>
      </c>
      <c r="J18" s="123">
        <v>192627</v>
      </c>
      <c r="K18" s="123">
        <v>0</v>
      </c>
      <c r="L18" s="125">
        <v>0</v>
      </c>
      <c r="M18" s="124">
        <v>192627</v>
      </c>
      <c r="N18" s="123">
        <v>-192627</v>
      </c>
      <c r="O18" s="122">
        <v>0</v>
      </c>
    </row>
    <row r="19" spans="1:15" s="131" customFormat="1" ht="13.2" hidden="1" customHeight="1">
      <c r="A19" s="121" t="s">
        <v>1123</v>
      </c>
      <c r="B19" s="121" t="s">
        <v>886</v>
      </c>
      <c r="C19" s="121" t="s">
        <v>1201</v>
      </c>
      <c r="D19" s="121" t="s">
        <v>1043</v>
      </c>
      <c r="E19" s="121" t="s">
        <v>844</v>
      </c>
      <c r="F19" s="121" t="s">
        <v>1046</v>
      </c>
      <c r="G19" s="124">
        <v>6219.42</v>
      </c>
      <c r="H19" s="124">
        <v>0</v>
      </c>
      <c r="I19" s="124">
        <v>6219.42</v>
      </c>
      <c r="J19" s="123">
        <v>-0.01</v>
      </c>
      <c r="K19" s="123">
        <v>0</v>
      </c>
      <c r="L19" s="125">
        <v>0</v>
      </c>
      <c r="M19" s="124">
        <v>-0.01</v>
      </c>
      <c r="N19" s="123">
        <v>6219.43</v>
      </c>
      <c r="O19" s="122">
        <v>1.0000020000000001</v>
      </c>
    </row>
    <row r="20" spans="1:15" s="131" customFormat="1" ht="13.2" hidden="1" customHeight="1">
      <c r="A20" s="121" t="s">
        <v>1123</v>
      </c>
      <c r="B20" s="121" t="s">
        <v>886</v>
      </c>
      <c r="C20" s="121" t="s">
        <v>1201</v>
      </c>
      <c r="D20" s="121" t="s">
        <v>1043</v>
      </c>
      <c r="E20" s="121" t="s">
        <v>99</v>
      </c>
      <c r="F20" s="121" t="s">
        <v>1042</v>
      </c>
      <c r="G20" s="124">
        <v>61943</v>
      </c>
      <c r="H20" s="124">
        <v>0</v>
      </c>
      <c r="I20" s="124">
        <v>61943</v>
      </c>
      <c r="J20" s="123">
        <v>0</v>
      </c>
      <c r="K20" s="123">
        <v>0</v>
      </c>
      <c r="L20" s="125">
        <v>0</v>
      </c>
      <c r="M20" s="124">
        <v>0</v>
      </c>
      <c r="N20" s="123">
        <v>61943</v>
      </c>
      <c r="O20" s="122">
        <v>1</v>
      </c>
    </row>
    <row r="21" spans="1:15" s="131" customFormat="1" ht="13.2" hidden="1" customHeight="1">
      <c r="A21" s="121" t="s">
        <v>1122</v>
      </c>
      <c r="B21" s="121" t="s">
        <v>887</v>
      </c>
      <c r="C21" s="121" t="s">
        <v>1201</v>
      </c>
      <c r="D21" s="121" t="s">
        <v>1043</v>
      </c>
      <c r="E21" s="121" t="s">
        <v>107</v>
      </c>
      <c r="F21" s="121" t="s">
        <v>1049</v>
      </c>
      <c r="G21" s="124">
        <v>245238</v>
      </c>
      <c r="H21" s="124">
        <v>0</v>
      </c>
      <c r="I21" s="124">
        <v>245238</v>
      </c>
      <c r="J21" s="123">
        <v>245238</v>
      </c>
      <c r="K21" s="123">
        <v>0</v>
      </c>
      <c r="L21" s="125">
        <v>0</v>
      </c>
      <c r="M21" s="124">
        <v>245238</v>
      </c>
      <c r="N21" s="123">
        <v>0</v>
      </c>
      <c r="O21" s="122">
        <v>0</v>
      </c>
    </row>
    <row r="22" spans="1:15" s="131" customFormat="1" ht="13.2" hidden="1" customHeight="1">
      <c r="A22" s="121" t="s">
        <v>1121</v>
      </c>
      <c r="B22" s="121" t="s">
        <v>888</v>
      </c>
      <c r="C22" s="121" t="s">
        <v>1201</v>
      </c>
      <c r="D22" s="121" t="s">
        <v>1043</v>
      </c>
      <c r="E22" s="121" t="s">
        <v>103</v>
      </c>
      <c r="F22" s="121" t="s">
        <v>1047</v>
      </c>
      <c r="G22" s="124">
        <v>93390</v>
      </c>
      <c r="H22" s="124">
        <v>0</v>
      </c>
      <c r="I22" s="124">
        <v>93390</v>
      </c>
      <c r="J22" s="123">
        <v>62454.26</v>
      </c>
      <c r="K22" s="123">
        <v>0</v>
      </c>
      <c r="L22" s="125">
        <v>0</v>
      </c>
      <c r="M22" s="124">
        <v>62454.26</v>
      </c>
      <c r="N22" s="123">
        <v>30935.74</v>
      </c>
      <c r="O22" s="122">
        <v>0.33125300000000002</v>
      </c>
    </row>
    <row r="23" spans="1:15" s="131" customFormat="1" ht="13.2" hidden="1" customHeight="1">
      <c r="A23" s="121" t="s">
        <v>1121</v>
      </c>
      <c r="B23" s="121" t="s">
        <v>888</v>
      </c>
      <c r="C23" s="121" t="s">
        <v>1201</v>
      </c>
      <c r="D23" s="121" t="s">
        <v>1043</v>
      </c>
      <c r="E23" s="121" t="s">
        <v>844</v>
      </c>
      <c r="F23" s="121" t="s">
        <v>1046</v>
      </c>
      <c r="G23" s="124">
        <v>3365.04</v>
      </c>
      <c r="H23" s="124">
        <v>0</v>
      </c>
      <c r="I23" s="124">
        <v>3365.04</v>
      </c>
      <c r="J23" s="123">
        <v>2166.34</v>
      </c>
      <c r="K23" s="123">
        <v>0</v>
      </c>
      <c r="L23" s="125">
        <v>0</v>
      </c>
      <c r="M23" s="124">
        <v>2166.34</v>
      </c>
      <c r="N23" s="123">
        <v>1198.7</v>
      </c>
      <c r="O23" s="122">
        <v>0.35622199999999998</v>
      </c>
    </row>
    <row r="24" spans="1:15" s="131" customFormat="1" ht="13.2" hidden="1" customHeight="1">
      <c r="A24" s="121" t="s">
        <v>1121</v>
      </c>
      <c r="B24" s="121" t="s">
        <v>888</v>
      </c>
      <c r="C24" s="121" t="s">
        <v>1201</v>
      </c>
      <c r="D24" s="121" t="s">
        <v>1043</v>
      </c>
      <c r="E24" s="121" t="s">
        <v>99</v>
      </c>
      <c r="F24" s="121" t="s">
        <v>1042</v>
      </c>
      <c r="G24" s="124">
        <v>26790</v>
      </c>
      <c r="H24" s="124">
        <v>0</v>
      </c>
      <c r="I24" s="124">
        <v>26790</v>
      </c>
      <c r="J24" s="123">
        <v>14915.81</v>
      </c>
      <c r="K24" s="123">
        <v>0</v>
      </c>
      <c r="L24" s="125">
        <v>0</v>
      </c>
      <c r="M24" s="124">
        <v>14915.81</v>
      </c>
      <c r="N24" s="123">
        <v>11874.19</v>
      </c>
      <c r="O24" s="122">
        <v>0.44323200000000001</v>
      </c>
    </row>
    <row r="25" spans="1:15" s="131" customFormat="1" ht="13.2" hidden="1" customHeight="1">
      <c r="A25" s="121" t="s">
        <v>1120</v>
      </c>
      <c r="B25" s="121" t="s">
        <v>890</v>
      </c>
      <c r="C25" s="121" t="s">
        <v>1201</v>
      </c>
      <c r="D25" s="121" t="s">
        <v>1043</v>
      </c>
      <c r="E25" s="121" t="s">
        <v>103</v>
      </c>
      <c r="F25" s="121" t="s">
        <v>1047</v>
      </c>
      <c r="G25" s="124">
        <v>13250</v>
      </c>
      <c r="H25" s="124">
        <v>-1721.63</v>
      </c>
      <c r="I25" s="124">
        <v>11528.37</v>
      </c>
      <c r="J25" s="123">
        <v>8338.2000000000007</v>
      </c>
      <c r="K25" s="123">
        <v>0</v>
      </c>
      <c r="L25" s="125">
        <v>0</v>
      </c>
      <c r="M25" s="124">
        <v>8338.2000000000007</v>
      </c>
      <c r="N25" s="123">
        <v>3190.17</v>
      </c>
      <c r="O25" s="122">
        <v>0.276723</v>
      </c>
    </row>
    <row r="26" spans="1:15" s="131" customFormat="1" ht="13.2" hidden="1" customHeight="1">
      <c r="A26" s="121" t="s">
        <v>1120</v>
      </c>
      <c r="B26" s="121" t="s">
        <v>890</v>
      </c>
      <c r="C26" s="121" t="s">
        <v>1201</v>
      </c>
      <c r="D26" s="121" t="s">
        <v>1043</v>
      </c>
      <c r="E26" s="121" t="s">
        <v>844</v>
      </c>
      <c r="F26" s="121" t="s">
        <v>1046</v>
      </c>
      <c r="G26" s="124">
        <v>2322.1999999999998</v>
      </c>
      <c r="H26" s="124">
        <v>0</v>
      </c>
      <c r="I26" s="124">
        <v>2322.1999999999998</v>
      </c>
      <c r="J26" s="123">
        <v>2115.09</v>
      </c>
      <c r="K26" s="123">
        <v>0</v>
      </c>
      <c r="L26" s="125">
        <v>0</v>
      </c>
      <c r="M26" s="124">
        <v>2115.09</v>
      </c>
      <c r="N26" s="123">
        <v>207.11</v>
      </c>
      <c r="O26" s="122">
        <v>8.9187000000000002E-2</v>
      </c>
    </row>
    <row r="27" spans="1:15" s="131" customFormat="1" hidden="1">
      <c r="A27" s="121" t="s">
        <v>1120</v>
      </c>
      <c r="B27" s="121" t="s">
        <v>890</v>
      </c>
      <c r="C27" s="121" t="s">
        <v>1201</v>
      </c>
      <c r="D27" s="121" t="s">
        <v>1043</v>
      </c>
      <c r="E27" s="121" t="s">
        <v>99</v>
      </c>
      <c r="F27" s="121" t="s">
        <v>1042</v>
      </c>
      <c r="G27" s="124">
        <v>9200</v>
      </c>
      <c r="H27" s="124">
        <v>0</v>
      </c>
      <c r="I27" s="124">
        <v>9200</v>
      </c>
      <c r="J27" s="123">
        <v>4993.57</v>
      </c>
      <c r="K27" s="123">
        <v>0</v>
      </c>
      <c r="L27" s="125">
        <v>0</v>
      </c>
      <c r="M27" s="124">
        <v>4993.57</v>
      </c>
      <c r="N27" s="123">
        <v>4206.43</v>
      </c>
      <c r="O27" s="122">
        <v>0.45722099999999999</v>
      </c>
    </row>
    <row r="28" spans="1:15" s="131" customFormat="1" ht="13.2" hidden="1" customHeight="1">
      <c r="A28" s="121" t="s">
        <v>1120</v>
      </c>
      <c r="B28" s="121" t="s">
        <v>890</v>
      </c>
      <c r="C28" s="121" t="s">
        <v>1201</v>
      </c>
      <c r="D28" s="121" t="s">
        <v>1043</v>
      </c>
      <c r="E28" s="121" t="s">
        <v>95</v>
      </c>
      <c r="F28" s="121" t="s">
        <v>1051</v>
      </c>
      <c r="G28" s="124">
        <v>60485.86</v>
      </c>
      <c r="H28" s="124">
        <v>1721.63</v>
      </c>
      <c r="I28" s="124">
        <v>62207.49</v>
      </c>
      <c r="J28" s="123">
        <v>62207.51</v>
      </c>
      <c r="K28" s="123">
        <v>0</v>
      </c>
      <c r="L28" s="125">
        <v>0</v>
      </c>
      <c r="M28" s="124">
        <v>62207.51</v>
      </c>
      <c r="N28" s="123">
        <v>-0.02</v>
      </c>
      <c r="O28" s="122">
        <v>0</v>
      </c>
    </row>
    <row r="29" spans="1:15" s="131" customFormat="1" ht="13.2" hidden="1" customHeight="1">
      <c r="A29" s="121" t="s">
        <v>1119</v>
      </c>
      <c r="B29" s="121" t="s">
        <v>964</v>
      </c>
      <c r="C29" s="121" t="s">
        <v>753</v>
      </c>
      <c r="D29" s="121" t="s">
        <v>1043</v>
      </c>
      <c r="E29" s="121" t="s">
        <v>103</v>
      </c>
      <c r="F29" s="121" t="s">
        <v>1047</v>
      </c>
      <c r="G29" s="124">
        <v>3000</v>
      </c>
      <c r="H29" s="124">
        <v>0</v>
      </c>
      <c r="I29" s="124">
        <v>3000</v>
      </c>
      <c r="J29" s="123">
        <v>2625</v>
      </c>
      <c r="K29" s="123">
        <v>0</v>
      </c>
      <c r="L29" s="125">
        <v>0</v>
      </c>
      <c r="M29" s="124">
        <v>2625</v>
      </c>
      <c r="N29" s="123">
        <v>375</v>
      </c>
      <c r="O29" s="122">
        <v>0.125</v>
      </c>
    </row>
    <row r="30" spans="1:15" s="131" customFormat="1" ht="13.2" hidden="1" customHeight="1">
      <c r="A30" s="121" t="s">
        <v>1119</v>
      </c>
      <c r="B30" s="121" t="s">
        <v>964</v>
      </c>
      <c r="C30" s="121" t="s">
        <v>753</v>
      </c>
      <c r="D30" s="121" t="s">
        <v>1043</v>
      </c>
      <c r="E30" s="121" t="s">
        <v>844</v>
      </c>
      <c r="F30" s="121" t="s">
        <v>1046</v>
      </c>
      <c r="G30" s="124">
        <v>84</v>
      </c>
      <c r="H30" s="124">
        <v>0</v>
      </c>
      <c r="I30" s="124">
        <v>84</v>
      </c>
      <c r="J30" s="123">
        <v>73.5</v>
      </c>
      <c r="K30" s="123">
        <v>0</v>
      </c>
      <c r="L30" s="125">
        <v>0</v>
      </c>
      <c r="M30" s="124">
        <v>73.5</v>
      </c>
      <c r="N30" s="123">
        <v>10.5</v>
      </c>
      <c r="O30" s="122">
        <v>0.125</v>
      </c>
    </row>
    <row r="31" spans="1:15" s="131" customFormat="1" ht="13.2" hidden="1" customHeight="1">
      <c r="A31" s="121" t="s">
        <v>1118</v>
      </c>
      <c r="B31" s="121" t="s">
        <v>966</v>
      </c>
      <c r="C31" s="121" t="s">
        <v>753</v>
      </c>
      <c r="D31" s="121" t="s">
        <v>1043</v>
      </c>
      <c r="E31" s="121" t="s">
        <v>103</v>
      </c>
      <c r="F31" s="121" t="s">
        <v>1047</v>
      </c>
      <c r="G31" s="124">
        <v>4300</v>
      </c>
      <c r="H31" s="124">
        <v>0</v>
      </c>
      <c r="I31" s="124">
        <v>4300</v>
      </c>
      <c r="J31" s="123">
        <v>3718.15</v>
      </c>
      <c r="K31" s="123">
        <v>0</v>
      </c>
      <c r="L31" s="125">
        <v>0</v>
      </c>
      <c r="M31" s="124">
        <v>3718.15</v>
      </c>
      <c r="N31" s="123">
        <v>581.85</v>
      </c>
      <c r="O31" s="122">
        <v>0.13531399999999999</v>
      </c>
    </row>
    <row r="32" spans="1:15" s="131" customFormat="1" ht="13.2" hidden="1" customHeight="1">
      <c r="A32" s="121" t="s">
        <v>1118</v>
      </c>
      <c r="B32" s="121" t="s">
        <v>966</v>
      </c>
      <c r="C32" s="121" t="s">
        <v>753</v>
      </c>
      <c r="D32" s="121" t="s">
        <v>1043</v>
      </c>
      <c r="E32" s="121" t="s">
        <v>844</v>
      </c>
      <c r="F32" s="121" t="s">
        <v>1046</v>
      </c>
      <c r="G32" s="124">
        <v>120.4</v>
      </c>
      <c r="H32" s="124">
        <v>0</v>
      </c>
      <c r="I32" s="124">
        <v>120.4</v>
      </c>
      <c r="J32" s="123">
        <v>104.11</v>
      </c>
      <c r="K32" s="123">
        <v>0</v>
      </c>
      <c r="L32" s="125">
        <v>0</v>
      </c>
      <c r="M32" s="124">
        <v>104.11</v>
      </c>
      <c r="N32" s="123">
        <v>16.29</v>
      </c>
      <c r="O32" s="122">
        <v>0.135299</v>
      </c>
    </row>
    <row r="33" spans="1:15" s="131" customFormat="1" ht="13.2" hidden="1" customHeight="1">
      <c r="A33" s="121" t="s">
        <v>1117</v>
      </c>
      <c r="B33" s="121" t="s">
        <v>968</v>
      </c>
      <c r="C33" s="121" t="s">
        <v>753</v>
      </c>
      <c r="D33" s="121" t="s">
        <v>1043</v>
      </c>
      <c r="E33" s="121" t="s">
        <v>103</v>
      </c>
      <c r="F33" s="121" t="s">
        <v>1047</v>
      </c>
      <c r="G33" s="124">
        <v>7000</v>
      </c>
      <c r="H33" s="124">
        <v>0</v>
      </c>
      <c r="I33" s="124">
        <v>7000</v>
      </c>
      <c r="J33" s="123">
        <v>6434.07</v>
      </c>
      <c r="K33" s="123">
        <v>0</v>
      </c>
      <c r="L33" s="125">
        <v>0</v>
      </c>
      <c r="M33" s="124">
        <v>6434.07</v>
      </c>
      <c r="N33" s="123">
        <v>565.92999999999995</v>
      </c>
      <c r="O33" s="122">
        <v>8.0847000000000002E-2</v>
      </c>
    </row>
    <row r="34" spans="1:15" s="131" customFormat="1" ht="13.2" hidden="1" customHeight="1">
      <c r="A34" s="121" t="s">
        <v>1117</v>
      </c>
      <c r="B34" s="121" t="s">
        <v>968</v>
      </c>
      <c r="C34" s="121" t="s">
        <v>753</v>
      </c>
      <c r="D34" s="121" t="s">
        <v>1043</v>
      </c>
      <c r="E34" s="121" t="s">
        <v>844</v>
      </c>
      <c r="F34" s="121" t="s">
        <v>1046</v>
      </c>
      <c r="G34" s="124">
        <v>196</v>
      </c>
      <c r="H34" s="124">
        <v>0</v>
      </c>
      <c r="I34" s="124">
        <v>196</v>
      </c>
      <c r="J34" s="123">
        <v>180.15</v>
      </c>
      <c r="K34" s="123">
        <v>0</v>
      </c>
      <c r="L34" s="125">
        <v>0</v>
      </c>
      <c r="M34" s="124">
        <v>180.15</v>
      </c>
      <c r="N34" s="123">
        <v>15.85</v>
      </c>
      <c r="O34" s="122">
        <v>8.0866999999999994E-2</v>
      </c>
    </row>
    <row r="35" spans="1:15" s="131" customFormat="1" ht="13.2" hidden="1" customHeight="1">
      <c r="A35" s="121" t="s">
        <v>1116</v>
      </c>
      <c r="B35" s="121" t="s">
        <v>970</v>
      </c>
      <c r="C35" s="121" t="s">
        <v>753</v>
      </c>
      <c r="D35" s="121" t="s">
        <v>1043</v>
      </c>
      <c r="E35" s="121" t="s">
        <v>103</v>
      </c>
      <c r="F35" s="121" t="s">
        <v>1047</v>
      </c>
      <c r="G35" s="124">
        <v>4200</v>
      </c>
      <c r="H35" s="124">
        <v>0</v>
      </c>
      <c r="I35" s="124">
        <v>4200</v>
      </c>
      <c r="J35" s="123">
        <v>1666.49</v>
      </c>
      <c r="K35" s="123">
        <v>0</v>
      </c>
      <c r="L35" s="125">
        <v>0</v>
      </c>
      <c r="M35" s="124">
        <v>1666.49</v>
      </c>
      <c r="N35" s="123">
        <v>2533.5100000000002</v>
      </c>
      <c r="O35" s="122">
        <v>0.603217</v>
      </c>
    </row>
    <row r="36" spans="1:15" s="131" customFormat="1" ht="13.2" hidden="1" customHeight="1">
      <c r="A36" s="121" t="s">
        <v>1116</v>
      </c>
      <c r="B36" s="121" t="s">
        <v>970</v>
      </c>
      <c r="C36" s="121" t="s">
        <v>753</v>
      </c>
      <c r="D36" s="121" t="s">
        <v>1043</v>
      </c>
      <c r="E36" s="121" t="s">
        <v>844</v>
      </c>
      <c r="F36" s="121" t="s">
        <v>1046</v>
      </c>
      <c r="G36" s="124">
        <v>299.60000000000002</v>
      </c>
      <c r="H36" s="124">
        <v>0</v>
      </c>
      <c r="I36" s="124">
        <v>299.60000000000002</v>
      </c>
      <c r="J36" s="123">
        <v>53.84</v>
      </c>
      <c r="K36" s="123">
        <v>0</v>
      </c>
      <c r="L36" s="125">
        <v>0</v>
      </c>
      <c r="M36" s="124">
        <v>53.84</v>
      </c>
      <c r="N36" s="123">
        <v>245.76</v>
      </c>
      <c r="O36" s="122">
        <v>0.82029399999999997</v>
      </c>
    </row>
    <row r="37" spans="1:15" s="131" customFormat="1" ht="13.2" hidden="1" customHeight="1">
      <c r="A37" s="121" t="s">
        <v>1116</v>
      </c>
      <c r="B37" s="121" t="s">
        <v>970</v>
      </c>
      <c r="C37" s="121" t="s">
        <v>753</v>
      </c>
      <c r="D37" s="121" t="s">
        <v>1043</v>
      </c>
      <c r="E37" s="121" t="s">
        <v>99</v>
      </c>
      <c r="F37" s="121" t="s">
        <v>1042</v>
      </c>
      <c r="G37" s="124">
        <v>6500</v>
      </c>
      <c r="H37" s="124">
        <v>0</v>
      </c>
      <c r="I37" s="124">
        <v>6500</v>
      </c>
      <c r="J37" s="123">
        <v>256.51</v>
      </c>
      <c r="K37" s="123">
        <v>0</v>
      </c>
      <c r="L37" s="125">
        <v>0</v>
      </c>
      <c r="M37" s="124">
        <v>256.51</v>
      </c>
      <c r="N37" s="123">
        <v>6243.49</v>
      </c>
      <c r="O37" s="122">
        <v>0.96053699999999997</v>
      </c>
    </row>
    <row r="38" spans="1:15" s="131" customFormat="1" ht="13.2" hidden="1" customHeight="1">
      <c r="A38" s="121" t="s">
        <v>1115</v>
      </c>
      <c r="B38" s="121" t="s">
        <v>972</v>
      </c>
      <c r="C38" s="121" t="s">
        <v>753</v>
      </c>
      <c r="D38" s="121" t="s">
        <v>1043</v>
      </c>
      <c r="E38" s="121" t="s">
        <v>103</v>
      </c>
      <c r="F38" s="121" t="s">
        <v>1047</v>
      </c>
      <c r="G38" s="124">
        <v>12953</v>
      </c>
      <c r="H38" s="124">
        <v>0</v>
      </c>
      <c r="I38" s="124">
        <v>12953</v>
      </c>
      <c r="J38" s="123">
        <v>10782.86</v>
      </c>
      <c r="K38" s="123">
        <v>0</v>
      </c>
      <c r="L38" s="125">
        <v>0</v>
      </c>
      <c r="M38" s="124">
        <v>10782.86</v>
      </c>
      <c r="N38" s="123">
        <v>2170.14</v>
      </c>
      <c r="O38" s="122">
        <v>0.16753999999999999</v>
      </c>
    </row>
    <row r="39" spans="1:15" s="131" customFormat="1" ht="13.2" hidden="1" customHeight="1">
      <c r="A39" s="121" t="s">
        <v>1115</v>
      </c>
      <c r="B39" s="121" t="s">
        <v>972</v>
      </c>
      <c r="C39" s="121" t="s">
        <v>753</v>
      </c>
      <c r="D39" s="121" t="s">
        <v>1043</v>
      </c>
      <c r="E39" s="121" t="s">
        <v>844</v>
      </c>
      <c r="F39" s="121" t="s">
        <v>1046</v>
      </c>
      <c r="G39" s="124">
        <v>362.68</v>
      </c>
      <c r="H39" s="124">
        <v>0</v>
      </c>
      <c r="I39" s="124">
        <v>362.68</v>
      </c>
      <c r="J39" s="123">
        <v>301.89999999999998</v>
      </c>
      <c r="K39" s="123">
        <v>0</v>
      </c>
      <c r="L39" s="125">
        <v>0</v>
      </c>
      <c r="M39" s="124">
        <v>301.89999999999998</v>
      </c>
      <c r="N39" s="123">
        <v>60.78</v>
      </c>
      <c r="O39" s="122">
        <v>0.16758600000000001</v>
      </c>
    </row>
    <row r="40" spans="1:15" s="131" customFormat="1" ht="13.2" hidden="1" customHeight="1">
      <c r="A40" s="121" t="s">
        <v>1114</v>
      </c>
      <c r="B40" s="121" t="s">
        <v>974</v>
      </c>
      <c r="C40" s="121" t="s">
        <v>753</v>
      </c>
      <c r="D40" s="121" t="s">
        <v>1043</v>
      </c>
      <c r="E40" s="121" t="s">
        <v>103</v>
      </c>
      <c r="F40" s="121" t="s">
        <v>1047</v>
      </c>
      <c r="G40" s="124">
        <v>1300</v>
      </c>
      <c r="H40" s="124">
        <v>0</v>
      </c>
      <c r="I40" s="124">
        <v>1300</v>
      </c>
      <c r="J40" s="123">
        <v>1353.23</v>
      </c>
      <c r="K40" s="123">
        <v>0</v>
      </c>
      <c r="L40" s="125">
        <v>0</v>
      </c>
      <c r="M40" s="124">
        <v>1353.23</v>
      </c>
      <c r="N40" s="123">
        <v>-53.23</v>
      </c>
      <c r="O40" s="122">
        <v>-4.0946000000000003E-2</v>
      </c>
    </row>
    <row r="41" spans="1:15" s="131" customFormat="1" ht="13.2" hidden="1" customHeight="1">
      <c r="A41" s="121" t="s">
        <v>1114</v>
      </c>
      <c r="B41" s="121" t="s">
        <v>974</v>
      </c>
      <c r="C41" s="121" t="s">
        <v>753</v>
      </c>
      <c r="D41" s="121" t="s">
        <v>1043</v>
      </c>
      <c r="E41" s="121" t="s">
        <v>844</v>
      </c>
      <c r="F41" s="121" t="s">
        <v>1046</v>
      </c>
      <c r="G41" s="124">
        <v>36.4</v>
      </c>
      <c r="H41" s="124">
        <v>0</v>
      </c>
      <c r="I41" s="124">
        <v>36.4</v>
      </c>
      <c r="J41" s="123">
        <v>37.89</v>
      </c>
      <c r="K41" s="123">
        <v>0</v>
      </c>
      <c r="L41" s="125">
        <v>0</v>
      </c>
      <c r="M41" s="124">
        <v>37.89</v>
      </c>
      <c r="N41" s="123">
        <v>-1.49</v>
      </c>
      <c r="O41" s="122">
        <v>-4.0933999999999998E-2</v>
      </c>
    </row>
    <row r="42" spans="1:15" s="131" customFormat="1" ht="13.2" hidden="1" customHeight="1">
      <c r="A42" s="121" t="s">
        <v>1113</v>
      </c>
      <c r="B42" s="121" t="s">
        <v>892</v>
      </c>
      <c r="C42" s="121" t="s">
        <v>1201</v>
      </c>
      <c r="D42" s="121" t="s">
        <v>1043</v>
      </c>
      <c r="E42" s="121" t="s">
        <v>103</v>
      </c>
      <c r="F42" s="121" t="s">
        <v>1047</v>
      </c>
      <c r="G42" s="124">
        <v>0</v>
      </c>
      <c r="H42" s="124">
        <v>0</v>
      </c>
      <c r="I42" s="124">
        <v>0</v>
      </c>
      <c r="J42" s="123">
        <v>0</v>
      </c>
      <c r="K42" s="123">
        <v>0</v>
      </c>
      <c r="L42" s="125">
        <v>0</v>
      </c>
      <c r="M42" s="124">
        <v>0</v>
      </c>
      <c r="N42" s="123">
        <v>0</v>
      </c>
      <c r="O42" s="122">
        <v>0</v>
      </c>
    </row>
    <row r="43" spans="1:15" s="131" customFormat="1" ht="13.2" hidden="1" customHeight="1">
      <c r="A43" s="121" t="s">
        <v>1113</v>
      </c>
      <c r="B43" s="121" t="s">
        <v>892</v>
      </c>
      <c r="C43" s="121" t="s">
        <v>1201</v>
      </c>
      <c r="D43" s="121" t="s">
        <v>1043</v>
      </c>
      <c r="E43" s="121" t="s">
        <v>107</v>
      </c>
      <c r="F43" s="121" t="s">
        <v>1049</v>
      </c>
      <c r="G43" s="124">
        <v>307989</v>
      </c>
      <c r="H43" s="124">
        <v>0</v>
      </c>
      <c r="I43" s="124">
        <v>307989</v>
      </c>
      <c r="J43" s="123">
        <v>307989</v>
      </c>
      <c r="K43" s="123">
        <v>0</v>
      </c>
      <c r="L43" s="125">
        <v>0</v>
      </c>
      <c r="M43" s="124">
        <v>307989</v>
      </c>
      <c r="N43" s="123">
        <v>0</v>
      </c>
      <c r="O43" s="122">
        <v>0</v>
      </c>
    </row>
    <row r="44" spans="1:15" s="131" customFormat="1" ht="13.2" hidden="1" customHeight="1">
      <c r="A44" s="121" t="s">
        <v>1113</v>
      </c>
      <c r="B44" s="121" t="s">
        <v>892</v>
      </c>
      <c r="C44" s="121" t="s">
        <v>1201</v>
      </c>
      <c r="D44" s="121" t="s">
        <v>1043</v>
      </c>
      <c r="E44" s="121" t="s">
        <v>844</v>
      </c>
      <c r="F44" s="121" t="s">
        <v>1046</v>
      </c>
      <c r="G44" s="124">
        <v>0</v>
      </c>
      <c r="H44" s="124">
        <v>0</v>
      </c>
      <c r="I44" s="124">
        <v>0</v>
      </c>
      <c r="J44" s="123">
        <v>0</v>
      </c>
      <c r="K44" s="123">
        <v>0</v>
      </c>
      <c r="L44" s="125">
        <v>0</v>
      </c>
      <c r="M44" s="124">
        <v>0</v>
      </c>
      <c r="N44" s="123">
        <v>0</v>
      </c>
      <c r="O44" s="122">
        <v>0</v>
      </c>
    </row>
    <row r="45" spans="1:15" s="131" customFormat="1" hidden="1">
      <c r="A45" s="121" t="s">
        <v>1113</v>
      </c>
      <c r="B45" s="121" t="s">
        <v>892</v>
      </c>
      <c r="C45" s="121" t="s">
        <v>1201</v>
      </c>
      <c r="D45" s="121" t="s">
        <v>1043</v>
      </c>
      <c r="E45" s="121" t="s">
        <v>99</v>
      </c>
      <c r="F45" s="121" t="s">
        <v>1042</v>
      </c>
      <c r="G45" s="124">
        <v>0</v>
      </c>
      <c r="H45" s="124">
        <v>0</v>
      </c>
      <c r="I45" s="124">
        <v>0</v>
      </c>
      <c r="J45" s="123">
        <v>0</v>
      </c>
      <c r="K45" s="123">
        <v>0</v>
      </c>
      <c r="L45" s="125">
        <v>0</v>
      </c>
      <c r="M45" s="124">
        <v>0</v>
      </c>
      <c r="N45" s="123">
        <v>0</v>
      </c>
      <c r="O45" s="122">
        <v>0</v>
      </c>
    </row>
    <row r="46" spans="1:15" s="131" customFormat="1" ht="13.2" hidden="1" customHeight="1">
      <c r="A46" s="121" t="s">
        <v>1113</v>
      </c>
      <c r="B46" s="121" t="s">
        <v>892</v>
      </c>
      <c r="C46" s="121" t="s">
        <v>1201</v>
      </c>
      <c r="D46" s="121" t="s">
        <v>1043</v>
      </c>
      <c r="E46" s="121" t="s">
        <v>95</v>
      </c>
      <c r="F46" s="121" t="s">
        <v>1051</v>
      </c>
      <c r="G46" s="124">
        <v>0</v>
      </c>
      <c r="H46" s="124">
        <v>0</v>
      </c>
      <c r="I46" s="124">
        <v>0</v>
      </c>
      <c r="J46" s="123">
        <v>0</v>
      </c>
      <c r="K46" s="123">
        <v>0</v>
      </c>
      <c r="L46" s="125">
        <v>0</v>
      </c>
      <c r="M46" s="124">
        <v>0</v>
      </c>
      <c r="N46" s="123">
        <v>0</v>
      </c>
      <c r="O46" s="122">
        <v>0</v>
      </c>
    </row>
    <row r="47" spans="1:15" s="131" customFormat="1" ht="13.2" hidden="1" customHeight="1">
      <c r="A47" s="121" t="s">
        <v>1112</v>
      </c>
      <c r="B47" s="121" t="s">
        <v>988</v>
      </c>
      <c r="C47" s="121" t="s">
        <v>754</v>
      </c>
      <c r="D47" s="121" t="s">
        <v>1043</v>
      </c>
      <c r="E47" s="121" t="s">
        <v>103</v>
      </c>
      <c r="F47" s="121" t="s">
        <v>1047</v>
      </c>
      <c r="G47" s="124">
        <v>5600</v>
      </c>
      <c r="H47" s="124">
        <v>0</v>
      </c>
      <c r="I47" s="124">
        <v>5600</v>
      </c>
      <c r="J47" s="123">
        <v>4999.3500000000004</v>
      </c>
      <c r="K47" s="123">
        <v>0</v>
      </c>
      <c r="L47" s="125">
        <v>0</v>
      </c>
      <c r="M47" s="124">
        <v>4999.3500000000004</v>
      </c>
      <c r="N47" s="123">
        <v>600.65</v>
      </c>
      <c r="O47" s="122">
        <v>0.10725899999999999</v>
      </c>
    </row>
    <row r="48" spans="1:15" s="131" customFormat="1" ht="13.2" hidden="1" customHeight="1">
      <c r="A48" s="121" t="s">
        <v>1112</v>
      </c>
      <c r="B48" s="121" t="s">
        <v>988</v>
      </c>
      <c r="C48" s="121" t="s">
        <v>754</v>
      </c>
      <c r="D48" s="121" t="s">
        <v>1043</v>
      </c>
      <c r="E48" s="121" t="s">
        <v>844</v>
      </c>
      <c r="F48" s="121" t="s">
        <v>1046</v>
      </c>
      <c r="G48" s="124">
        <v>156.80000000000001</v>
      </c>
      <c r="H48" s="124">
        <v>0</v>
      </c>
      <c r="I48" s="124">
        <v>156.80000000000001</v>
      </c>
      <c r="J48" s="123">
        <v>139.99</v>
      </c>
      <c r="K48" s="123">
        <v>0</v>
      </c>
      <c r="L48" s="125">
        <v>0</v>
      </c>
      <c r="M48" s="124">
        <v>139.99</v>
      </c>
      <c r="N48" s="123">
        <v>16.809999999999999</v>
      </c>
      <c r="O48" s="122">
        <v>0.107207</v>
      </c>
    </row>
    <row r="49" spans="1:15" s="131" customFormat="1" ht="13.2" hidden="1" customHeight="1">
      <c r="A49" s="121" t="s">
        <v>1111</v>
      </c>
      <c r="B49" s="121" t="s">
        <v>894</v>
      </c>
      <c r="C49" s="121" t="s">
        <v>1201</v>
      </c>
      <c r="D49" s="121" t="s">
        <v>1043</v>
      </c>
      <c r="E49" s="121" t="s">
        <v>103</v>
      </c>
      <c r="F49" s="121" t="s">
        <v>1047</v>
      </c>
      <c r="G49" s="124">
        <v>90500</v>
      </c>
      <c r="H49" s="124">
        <v>0</v>
      </c>
      <c r="I49" s="124">
        <v>90500</v>
      </c>
      <c r="J49" s="123">
        <v>85436.6</v>
      </c>
      <c r="K49" s="123">
        <v>0</v>
      </c>
      <c r="L49" s="125">
        <v>0</v>
      </c>
      <c r="M49" s="124">
        <v>85436.6</v>
      </c>
      <c r="N49" s="123">
        <v>5063.3999999999996</v>
      </c>
      <c r="O49" s="122">
        <v>5.5948999999999999E-2</v>
      </c>
    </row>
    <row r="50" spans="1:15" s="131" customFormat="1" ht="13.2" hidden="1" customHeight="1">
      <c r="A50" s="121" t="s">
        <v>1111</v>
      </c>
      <c r="B50" s="121" t="s">
        <v>894</v>
      </c>
      <c r="C50" s="121" t="s">
        <v>1201</v>
      </c>
      <c r="D50" s="121" t="s">
        <v>1043</v>
      </c>
      <c r="E50" s="121" t="s">
        <v>844</v>
      </c>
      <c r="F50" s="121" t="s">
        <v>1046</v>
      </c>
      <c r="G50" s="124">
        <v>3054.24</v>
      </c>
      <c r="H50" s="124">
        <v>0</v>
      </c>
      <c r="I50" s="124">
        <v>3054.24</v>
      </c>
      <c r="J50" s="123">
        <v>2891.72</v>
      </c>
      <c r="K50" s="123">
        <v>0</v>
      </c>
      <c r="L50" s="125">
        <v>0</v>
      </c>
      <c r="M50" s="124">
        <v>2891.72</v>
      </c>
      <c r="N50" s="123">
        <v>162.52000000000001</v>
      </c>
      <c r="O50" s="122">
        <v>5.3211000000000001E-2</v>
      </c>
    </row>
    <row r="51" spans="1:15" s="131" customFormat="1" ht="13.2" hidden="1" customHeight="1">
      <c r="A51" s="121" t="s">
        <v>1111</v>
      </c>
      <c r="B51" s="121" t="s">
        <v>894</v>
      </c>
      <c r="C51" s="121" t="s">
        <v>1201</v>
      </c>
      <c r="D51" s="121" t="s">
        <v>1043</v>
      </c>
      <c r="E51" s="121" t="s">
        <v>99</v>
      </c>
      <c r="F51" s="121" t="s">
        <v>1042</v>
      </c>
      <c r="G51" s="124">
        <v>18580</v>
      </c>
      <c r="H51" s="124">
        <v>0</v>
      </c>
      <c r="I51" s="124">
        <v>18580</v>
      </c>
      <c r="J51" s="123">
        <v>17839.79</v>
      </c>
      <c r="K51" s="123">
        <v>0</v>
      </c>
      <c r="L51" s="125">
        <v>0</v>
      </c>
      <c r="M51" s="124">
        <v>17839.79</v>
      </c>
      <c r="N51" s="123">
        <v>740.21</v>
      </c>
      <c r="O51" s="122">
        <v>3.9838999999999999E-2</v>
      </c>
    </row>
    <row r="52" spans="1:15" s="131" customFormat="1" ht="13.2" hidden="1" customHeight="1">
      <c r="A52" s="121" t="s">
        <v>1110</v>
      </c>
      <c r="B52" s="121" t="s">
        <v>895</v>
      </c>
      <c r="C52" s="121" t="s">
        <v>1201</v>
      </c>
      <c r="D52" s="121" t="s">
        <v>1043</v>
      </c>
      <c r="E52" s="121" t="s">
        <v>107</v>
      </c>
      <c r="F52" s="121" t="s">
        <v>1049</v>
      </c>
      <c r="G52" s="124">
        <v>1729555</v>
      </c>
      <c r="H52" s="124">
        <v>0</v>
      </c>
      <c r="I52" s="124">
        <v>1729555</v>
      </c>
      <c r="J52" s="123">
        <v>1729554.96</v>
      </c>
      <c r="K52" s="123">
        <v>0</v>
      </c>
      <c r="L52" s="125">
        <v>0</v>
      </c>
      <c r="M52" s="124">
        <v>1729554.96</v>
      </c>
      <c r="N52" s="123">
        <v>0.04</v>
      </c>
      <c r="O52" s="122">
        <v>0</v>
      </c>
    </row>
    <row r="53" spans="1:15" s="131" customFormat="1" ht="13.2" hidden="1" customHeight="1">
      <c r="A53" s="121" t="s">
        <v>1109</v>
      </c>
      <c r="B53" s="121" t="s">
        <v>897</v>
      </c>
      <c r="C53" s="121" t="s">
        <v>1201</v>
      </c>
      <c r="D53" s="121" t="s">
        <v>1043</v>
      </c>
      <c r="E53" s="121" t="s">
        <v>103</v>
      </c>
      <c r="F53" s="121" t="s">
        <v>1047</v>
      </c>
      <c r="G53" s="124">
        <v>6000</v>
      </c>
      <c r="H53" s="124">
        <v>0</v>
      </c>
      <c r="I53" s="124">
        <v>6000</v>
      </c>
      <c r="J53" s="123">
        <v>1461.13</v>
      </c>
      <c r="K53" s="123">
        <v>0</v>
      </c>
      <c r="L53" s="125">
        <v>0</v>
      </c>
      <c r="M53" s="124">
        <v>1461.13</v>
      </c>
      <c r="N53" s="123">
        <v>4538.87</v>
      </c>
      <c r="O53" s="122">
        <v>0.75647799999999998</v>
      </c>
    </row>
    <row r="54" spans="1:15" s="131" customFormat="1" ht="13.2" hidden="1" customHeight="1">
      <c r="A54" s="121" t="s">
        <v>1109</v>
      </c>
      <c r="B54" s="121" t="s">
        <v>897</v>
      </c>
      <c r="C54" s="121" t="s">
        <v>1201</v>
      </c>
      <c r="D54" s="121" t="s">
        <v>1043</v>
      </c>
      <c r="E54" s="121" t="s">
        <v>844</v>
      </c>
      <c r="F54" s="121" t="s">
        <v>1046</v>
      </c>
      <c r="G54" s="124">
        <v>168</v>
      </c>
      <c r="H54" s="124">
        <v>0</v>
      </c>
      <c r="I54" s="124">
        <v>168</v>
      </c>
      <c r="J54" s="123">
        <v>40.909999999999997</v>
      </c>
      <c r="K54" s="123">
        <v>0</v>
      </c>
      <c r="L54" s="125">
        <v>0</v>
      </c>
      <c r="M54" s="124">
        <v>40.909999999999997</v>
      </c>
      <c r="N54" s="123">
        <v>127.09</v>
      </c>
      <c r="O54" s="122">
        <v>0.75648800000000005</v>
      </c>
    </row>
    <row r="55" spans="1:15" s="131" customFormat="1" ht="13.2" hidden="1" customHeight="1">
      <c r="A55" s="121" t="s">
        <v>1108</v>
      </c>
      <c r="B55" s="121" t="s">
        <v>990</v>
      </c>
      <c r="C55" s="121" t="s">
        <v>754</v>
      </c>
      <c r="D55" s="121" t="s">
        <v>1043</v>
      </c>
      <c r="E55" s="121" t="s">
        <v>103</v>
      </c>
      <c r="F55" s="121" t="s">
        <v>1047</v>
      </c>
      <c r="G55" s="124">
        <v>7263</v>
      </c>
      <c r="H55" s="124">
        <v>0</v>
      </c>
      <c r="I55" s="124">
        <v>7263</v>
      </c>
      <c r="J55" s="123">
        <v>5066.5600000000004</v>
      </c>
      <c r="K55" s="123">
        <v>0</v>
      </c>
      <c r="L55" s="125">
        <v>0</v>
      </c>
      <c r="M55" s="124">
        <v>5066.5600000000004</v>
      </c>
      <c r="N55" s="123">
        <v>2196.44</v>
      </c>
      <c r="O55" s="122">
        <v>0.30241499999999999</v>
      </c>
    </row>
    <row r="56" spans="1:15" s="131" customFormat="1" ht="13.2" hidden="1" customHeight="1">
      <c r="A56" s="121" t="s">
        <v>1108</v>
      </c>
      <c r="B56" s="121" t="s">
        <v>990</v>
      </c>
      <c r="C56" s="121" t="s">
        <v>754</v>
      </c>
      <c r="D56" s="121" t="s">
        <v>1043</v>
      </c>
      <c r="E56" s="121" t="s">
        <v>844</v>
      </c>
      <c r="F56" s="121" t="s">
        <v>1046</v>
      </c>
      <c r="G56" s="124">
        <v>203.36</v>
      </c>
      <c r="H56" s="124">
        <v>0</v>
      </c>
      <c r="I56" s="124">
        <v>203.36</v>
      </c>
      <c r="J56" s="123">
        <v>141.87</v>
      </c>
      <c r="K56" s="123">
        <v>0</v>
      </c>
      <c r="L56" s="125">
        <v>0</v>
      </c>
      <c r="M56" s="124">
        <v>141.87</v>
      </c>
      <c r="N56" s="123">
        <v>61.49</v>
      </c>
      <c r="O56" s="122">
        <v>0.30237000000000003</v>
      </c>
    </row>
    <row r="57" spans="1:15" s="131" customFormat="1" ht="13.2" hidden="1" customHeight="1">
      <c r="A57" s="121" t="s">
        <v>1107</v>
      </c>
      <c r="B57" s="121" t="s">
        <v>939</v>
      </c>
      <c r="C57" s="121" t="s">
        <v>752</v>
      </c>
      <c r="D57" s="121" t="s">
        <v>1043</v>
      </c>
      <c r="E57" s="121" t="s">
        <v>103</v>
      </c>
      <c r="F57" s="121" t="s">
        <v>1047</v>
      </c>
      <c r="G57" s="124">
        <v>66547</v>
      </c>
      <c r="H57" s="124">
        <v>0</v>
      </c>
      <c r="I57" s="124">
        <v>66547</v>
      </c>
      <c r="J57" s="123">
        <v>60271.09</v>
      </c>
      <c r="K57" s="123">
        <v>0</v>
      </c>
      <c r="L57" s="125">
        <v>0</v>
      </c>
      <c r="M57" s="124">
        <v>60271.09</v>
      </c>
      <c r="N57" s="123">
        <v>6275.91</v>
      </c>
      <c r="O57" s="122">
        <v>9.4308000000000003E-2</v>
      </c>
    </row>
    <row r="58" spans="1:15" s="131" customFormat="1" ht="13.2" hidden="1" customHeight="1">
      <c r="A58" s="121" t="s">
        <v>1107</v>
      </c>
      <c r="B58" s="121" t="s">
        <v>939</v>
      </c>
      <c r="C58" s="121" t="s">
        <v>752</v>
      </c>
      <c r="D58" s="121" t="s">
        <v>1043</v>
      </c>
      <c r="E58" s="121" t="s">
        <v>844</v>
      </c>
      <c r="F58" s="121" t="s">
        <v>1046</v>
      </c>
      <c r="G58" s="124">
        <v>1863.32</v>
      </c>
      <c r="H58" s="124">
        <v>0</v>
      </c>
      <c r="I58" s="124">
        <v>1863.32</v>
      </c>
      <c r="J58" s="123">
        <v>1687.57</v>
      </c>
      <c r="K58" s="123">
        <v>0</v>
      </c>
      <c r="L58" s="125">
        <v>0</v>
      </c>
      <c r="M58" s="124">
        <v>1687.57</v>
      </c>
      <c r="N58" s="123">
        <v>175.75</v>
      </c>
      <c r="O58" s="122">
        <v>9.4321000000000002E-2</v>
      </c>
    </row>
    <row r="59" spans="1:15" s="131" customFormat="1" ht="13.2" hidden="1" customHeight="1">
      <c r="A59" s="121" t="s">
        <v>1106</v>
      </c>
      <c r="B59" s="121" t="s">
        <v>992</v>
      </c>
      <c r="C59" s="121" t="s">
        <v>754</v>
      </c>
      <c r="D59" s="121" t="s">
        <v>1043</v>
      </c>
      <c r="E59" s="121" t="s">
        <v>103</v>
      </c>
      <c r="F59" s="121" t="s">
        <v>1047</v>
      </c>
      <c r="G59" s="124">
        <v>1355</v>
      </c>
      <c r="H59" s="124">
        <v>0</v>
      </c>
      <c r="I59" s="124">
        <v>1355</v>
      </c>
      <c r="J59" s="123">
        <v>876.17</v>
      </c>
      <c r="K59" s="123">
        <v>0</v>
      </c>
      <c r="L59" s="125">
        <v>0</v>
      </c>
      <c r="M59" s="124">
        <v>876.17</v>
      </c>
      <c r="N59" s="123">
        <v>478.83</v>
      </c>
      <c r="O59" s="122">
        <v>0.35338000000000003</v>
      </c>
    </row>
    <row r="60" spans="1:15" s="131" customFormat="1" ht="13.2" hidden="1" customHeight="1">
      <c r="A60" s="121" t="s">
        <v>1106</v>
      </c>
      <c r="B60" s="121" t="s">
        <v>992</v>
      </c>
      <c r="C60" s="121" t="s">
        <v>754</v>
      </c>
      <c r="D60" s="121" t="s">
        <v>1043</v>
      </c>
      <c r="E60" s="121" t="s">
        <v>844</v>
      </c>
      <c r="F60" s="121" t="s">
        <v>1046</v>
      </c>
      <c r="G60" s="124">
        <v>186.2</v>
      </c>
      <c r="H60" s="124">
        <v>0</v>
      </c>
      <c r="I60" s="124">
        <v>186.2</v>
      </c>
      <c r="J60" s="123">
        <v>79.58</v>
      </c>
      <c r="K60" s="123">
        <v>0</v>
      </c>
      <c r="L60" s="125">
        <v>0</v>
      </c>
      <c r="M60" s="124">
        <v>79.58</v>
      </c>
      <c r="N60" s="123">
        <v>106.62</v>
      </c>
      <c r="O60" s="122">
        <v>0.57260999999999995</v>
      </c>
    </row>
    <row r="61" spans="1:15" s="131" customFormat="1" ht="13.2" hidden="1" customHeight="1">
      <c r="A61" s="121" t="s">
        <v>1106</v>
      </c>
      <c r="B61" s="121" t="s">
        <v>992</v>
      </c>
      <c r="C61" s="121" t="s">
        <v>754</v>
      </c>
      <c r="D61" s="121" t="s">
        <v>1043</v>
      </c>
      <c r="E61" s="121" t="s">
        <v>99</v>
      </c>
      <c r="F61" s="121" t="s">
        <v>1042</v>
      </c>
      <c r="G61" s="124">
        <v>5295</v>
      </c>
      <c r="H61" s="124">
        <v>0</v>
      </c>
      <c r="I61" s="124">
        <v>5295</v>
      </c>
      <c r="J61" s="123">
        <v>1965.76</v>
      </c>
      <c r="K61" s="123">
        <v>0</v>
      </c>
      <c r="L61" s="125">
        <v>0</v>
      </c>
      <c r="M61" s="124">
        <v>1965.76</v>
      </c>
      <c r="N61" s="123">
        <v>3329.24</v>
      </c>
      <c r="O61" s="122">
        <v>0.62875199999999998</v>
      </c>
    </row>
    <row r="62" spans="1:15" s="131" customFormat="1" ht="13.2" hidden="1" customHeight="1">
      <c r="A62" s="121" t="s">
        <v>1105</v>
      </c>
      <c r="B62" s="121" t="s">
        <v>941</v>
      </c>
      <c r="C62" s="121" t="s">
        <v>752</v>
      </c>
      <c r="D62" s="121" t="s">
        <v>1043</v>
      </c>
      <c r="E62" s="121" t="s">
        <v>103</v>
      </c>
      <c r="F62" s="121" t="s">
        <v>1047</v>
      </c>
      <c r="G62" s="124">
        <v>8500</v>
      </c>
      <c r="H62" s="124">
        <v>0</v>
      </c>
      <c r="I62" s="124">
        <v>8500</v>
      </c>
      <c r="J62" s="123">
        <v>2992.97</v>
      </c>
      <c r="K62" s="123">
        <v>0</v>
      </c>
      <c r="L62" s="125">
        <v>0</v>
      </c>
      <c r="M62" s="124">
        <v>2992.97</v>
      </c>
      <c r="N62" s="123">
        <v>5507.03</v>
      </c>
      <c r="O62" s="122">
        <v>0.64788599999999996</v>
      </c>
    </row>
    <row r="63" spans="1:15" s="131" customFormat="1" ht="13.2" hidden="1" customHeight="1">
      <c r="A63" s="121" t="s">
        <v>1105</v>
      </c>
      <c r="B63" s="121" t="s">
        <v>941</v>
      </c>
      <c r="C63" s="121" t="s">
        <v>752</v>
      </c>
      <c r="D63" s="121" t="s">
        <v>1043</v>
      </c>
      <c r="E63" s="121" t="s">
        <v>844</v>
      </c>
      <c r="F63" s="121" t="s">
        <v>1046</v>
      </c>
      <c r="G63" s="124">
        <v>238</v>
      </c>
      <c r="H63" s="124">
        <v>0</v>
      </c>
      <c r="I63" s="124">
        <v>238</v>
      </c>
      <c r="J63" s="123">
        <v>83.8</v>
      </c>
      <c r="K63" s="123">
        <v>0</v>
      </c>
      <c r="L63" s="125">
        <v>0</v>
      </c>
      <c r="M63" s="124">
        <v>83.8</v>
      </c>
      <c r="N63" s="123">
        <v>154.19999999999999</v>
      </c>
      <c r="O63" s="122">
        <v>0.647899</v>
      </c>
    </row>
    <row r="64" spans="1:15" s="131" customFormat="1" ht="13.2" hidden="1" customHeight="1">
      <c r="A64" s="121" t="s">
        <v>1104</v>
      </c>
      <c r="B64" s="121" t="s">
        <v>976</v>
      </c>
      <c r="C64" s="121" t="s">
        <v>753</v>
      </c>
      <c r="D64" s="121" t="s">
        <v>1043</v>
      </c>
      <c r="E64" s="121" t="s">
        <v>103</v>
      </c>
      <c r="F64" s="121" t="s">
        <v>1047</v>
      </c>
      <c r="G64" s="124">
        <v>19000</v>
      </c>
      <c r="H64" s="124">
        <v>0</v>
      </c>
      <c r="I64" s="124">
        <v>19000</v>
      </c>
      <c r="J64" s="123">
        <v>15165.6</v>
      </c>
      <c r="K64" s="123">
        <v>0</v>
      </c>
      <c r="L64" s="125">
        <v>0</v>
      </c>
      <c r="M64" s="124">
        <v>15165.6</v>
      </c>
      <c r="N64" s="123">
        <v>3834.4</v>
      </c>
      <c r="O64" s="122">
        <v>0.20181099999999999</v>
      </c>
    </row>
    <row r="65" spans="1:15" s="131" customFormat="1" ht="13.2" hidden="1" customHeight="1">
      <c r="A65" s="121" t="s">
        <v>1104</v>
      </c>
      <c r="B65" s="121" t="s">
        <v>976</v>
      </c>
      <c r="C65" s="121" t="s">
        <v>753</v>
      </c>
      <c r="D65" s="121" t="s">
        <v>1043</v>
      </c>
      <c r="E65" s="121" t="s">
        <v>844</v>
      </c>
      <c r="F65" s="121" t="s">
        <v>1046</v>
      </c>
      <c r="G65" s="124">
        <v>532</v>
      </c>
      <c r="H65" s="124">
        <v>0</v>
      </c>
      <c r="I65" s="124">
        <v>532</v>
      </c>
      <c r="J65" s="123">
        <v>424.63</v>
      </c>
      <c r="K65" s="123">
        <v>0</v>
      </c>
      <c r="L65" s="125">
        <v>0</v>
      </c>
      <c r="M65" s="124">
        <v>424.63</v>
      </c>
      <c r="N65" s="123">
        <v>107.37</v>
      </c>
      <c r="O65" s="122">
        <v>0.201823</v>
      </c>
    </row>
    <row r="66" spans="1:15" s="131" customFormat="1" ht="13.2" hidden="1" customHeight="1">
      <c r="A66" s="121" t="s">
        <v>1103</v>
      </c>
      <c r="B66" s="121" t="s">
        <v>994</v>
      </c>
      <c r="C66" s="121" t="s">
        <v>754</v>
      </c>
      <c r="D66" s="121" t="s">
        <v>1043</v>
      </c>
      <c r="E66" s="121" t="s">
        <v>103</v>
      </c>
      <c r="F66" s="121" t="s">
        <v>1047</v>
      </c>
      <c r="G66" s="124">
        <v>14850</v>
      </c>
      <c r="H66" s="124">
        <v>0</v>
      </c>
      <c r="I66" s="124">
        <v>14850</v>
      </c>
      <c r="J66" s="123">
        <v>12577.95</v>
      </c>
      <c r="K66" s="123">
        <v>0</v>
      </c>
      <c r="L66" s="125">
        <v>0</v>
      </c>
      <c r="M66" s="124">
        <v>12577.95</v>
      </c>
      <c r="N66" s="123">
        <v>2272.0500000000002</v>
      </c>
      <c r="O66" s="122">
        <v>0.153</v>
      </c>
    </row>
    <row r="67" spans="1:15" s="131" customFormat="1" ht="13.2" hidden="1" customHeight="1">
      <c r="A67" s="121" t="s">
        <v>1103</v>
      </c>
      <c r="B67" s="121" t="s">
        <v>994</v>
      </c>
      <c r="C67" s="121" t="s">
        <v>754</v>
      </c>
      <c r="D67" s="121" t="s">
        <v>1043</v>
      </c>
      <c r="E67" s="121" t="s">
        <v>844</v>
      </c>
      <c r="F67" s="121" t="s">
        <v>1046</v>
      </c>
      <c r="G67" s="124">
        <v>415.8</v>
      </c>
      <c r="H67" s="124">
        <v>0</v>
      </c>
      <c r="I67" s="124">
        <v>415.8</v>
      </c>
      <c r="J67" s="123">
        <v>352.19</v>
      </c>
      <c r="K67" s="123">
        <v>0</v>
      </c>
      <c r="L67" s="125">
        <v>0</v>
      </c>
      <c r="M67" s="124">
        <v>352.19</v>
      </c>
      <c r="N67" s="123">
        <v>63.61</v>
      </c>
      <c r="O67" s="122">
        <v>0.15298200000000001</v>
      </c>
    </row>
    <row r="68" spans="1:15" s="131" customFormat="1" ht="13.2" hidden="1" customHeight="1">
      <c r="A68" s="121" t="s">
        <v>1102</v>
      </c>
      <c r="B68" s="121" t="s">
        <v>996</v>
      </c>
      <c r="C68" s="121" t="s">
        <v>754</v>
      </c>
      <c r="D68" s="121" t="s">
        <v>1043</v>
      </c>
      <c r="E68" s="121" t="s">
        <v>103</v>
      </c>
      <c r="F68" s="121" t="s">
        <v>1047</v>
      </c>
      <c r="G68" s="124">
        <v>12100</v>
      </c>
      <c r="H68" s="124">
        <v>0</v>
      </c>
      <c r="I68" s="124">
        <v>12100</v>
      </c>
      <c r="J68" s="123">
        <v>11872.6</v>
      </c>
      <c r="K68" s="123">
        <v>0</v>
      </c>
      <c r="L68" s="125">
        <v>0</v>
      </c>
      <c r="M68" s="124">
        <v>11872.6</v>
      </c>
      <c r="N68" s="123">
        <v>227.4</v>
      </c>
      <c r="O68" s="122">
        <v>1.8793000000000001E-2</v>
      </c>
    </row>
    <row r="69" spans="1:15" s="131" customFormat="1" ht="13.2" hidden="1" customHeight="1">
      <c r="A69" s="121" t="s">
        <v>1102</v>
      </c>
      <c r="B69" s="121" t="s">
        <v>996</v>
      </c>
      <c r="C69" s="121" t="s">
        <v>754</v>
      </c>
      <c r="D69" s="121" t="s">
        <v>1043</v>
      </c>
      <c r="E69" s="121" t="s">
        <v>844</v>
      </c>
      <c r="F69" s="121" t="s">
        <v>1046</v>
      </c>
      <c r="G69" s="124">
        <v>338.8</v>
      </c>
      <c r="H69" s="124">
        <v>0</v>
      </c>
      <c r="I69" s="124">
        <v>338.8</v>
      </c>
      <c r="J69" s="123">
        <v>332.43</v>
      </c>
      <c r="K69" s="123">
        <v>0</v>
      </c>
      <c r="L69" s="125">
        <v>0</v>
      </c>
      <c r="M69" s="124">
        <v>332.43</v>
      </c>
      <c r="N69" s="123">
        <v>6.37</v>
      </c>
      <c r="O69" s="122">
        <v>1.8801999999999999E-2</v>
      </c>
    </row>
    <row r="70" spans="1:15" s="131" customFormat="1" ht="13.2" hidden="1" customHeight="1">
      <c r="A70" s="121" t="s">
        <v>1101</v>
      </c>
      <c r="B70" s="121" t="s">
        <v>943</v>
      </c>
      <c r="C70" s="121" t="s">
        <v>752</v>
      </c>
      <c r="D70" s="121" t="s">
        <v>1043</v>
      </c>
      <c r="E70" s="121" t="s">
        <v>103</v>
      </c>
      <c r="F70" s="121" t="s">
        <v>1047</v>
      </c>
      <c r="G70" s="124">
        <v>28831</v>
      </c>
      <c r="H70" s="124">
        <v>0</v>
      </c>
      <c r="I70" s="124">
        <v>28831</v>
      </c>
      <c r="J70" s="123">
        <v>21271.82</v>
      </c>
      <c r="K70" s="123">
        <v>0</v>
      </c>
      <c r="L70" s="125">
        <v>0</v>
      </c>
      <c r="M70" s="124">
        <v>21271.82</v>
      </c>
      <c r="N70" s="123">
        <v>7559.18</v>
      </c>
      <c r="O70" s="122">
        <v>0.26218900000000001</v>
      </c>
    </row>
    <row r="71" spans="1:15" s="131" customFormat="1" ht="13.2" hidden="1" customHeight="1">
      <c r="A71" s="121" t="s">
        <v>1101</v>
      </c>
      <c r="B71" s="121" t="s">
        <v>943</v>
      </c>
      <c r="C71" s="121" t="s">
        <v>752</v>
      </c>
      <c r="D71" s="121" t="s">
        <v>1043</v>
      </c>
      <c r="E71" s="121" t="s">
        <v>844</v>
      </c>
      <c r="F71" s="121" t="s">
        <v>1046</v>
      </c>
      <c r="G71" s="124">
        <v>1309.5899999999999</v>
      </c>
      <c r="H71" s="124">
        <v>0</v>
      </c>
      <c r="I71" s="124">
        <v>1309.5899999999999</v>
      </c>
      <c r="J71" s="123">
        <v>877.92</v>
      </c>
      <c r="K71" s="123">
        <v>0</v>
      </c>
      <c r="L71" s="125">
        <v>0</v>
      </c>
      <c r="M71" s="124">
        <v>877.92</v>
      </c>
      <c r="N71" s="123">
        <v>431.67</v>
      </c>
      <c r="O71" s="122">
        <v>0.32962200000000003</v>
      </c>
    </row>
    <row r="72" spans="1:15" s="131" customFormat="1" ht="13.2" hidden="1" customHeight="1">
      <c r="A72" s="121" t="s">
        <v>1101</v>
      </c>
      <c r="B72" s="121" t="s">
        <v>943</v>
      </c>
      <c r="C72" s="121" t="s">
        <v>752</v>
      </c>
      <c r="D72" s="121" t="s">
        <v>1043</v>
      </c>
      <c r="E72" s="121" t="s">
        <v>99</v>
      </c>
      <c r="F72" s="121" t="s">
        <v>1042</v>
      </c>
      <c r="G72" s="124">
        <v>17940</v>
      </c>
      <c r="H72" s="124">
        <v>0</v>
      </c>
      <c r="I72" s="124">
        <v>17940</v>
      </c>
      <c r="J72" s="123">
        <v>10082.200000000001</v>
      </c>
      <c r="K72" s="123">
        <v>0</v>
      </c>
      <c r="L72" s="125">
        <v>0</v>
      </c>
      <c r="M72" s="124">
        <v>10082.200000000001</v>
      </c>
      <c r="N72" s="123">
        <v>7857.8</v>
      </c>
      <c r="O72" s="122">
        <v>0.438004</v>
      </c>
    </row>
    <row r="73" spans="1:15" s="131" customFormat="1" ht="13.2" hidden="1" customHeight="1">
      <c r="A73" s="121" t="s">
        <v>1100</v>
      </c>
      <c r="B73" s="121" t="s">
        <v>998</v>
      </c>
      <c r="C73" s="121" t="s">
        <v>754</v>
      </c>
      <c r="D73" s="121" t="s">
        <v>1043</v>
      </c>
      <c r="E73" s="121" t="s">
        <v>103</v>
      </c>
      <c r="F73" s="121" t="s">
        <v>1047</v>
      </c>
      <c r="G73" s="124">
        <v>3500</v>
      </c>
      <c r="H73" s="124">
        <v>0</v>
      </c>
      <c r="I73" s="124">
        <v>3500</v>
      </c>
      <c r="J73" s="123">
        <v>3386.12</v>
      </c>
      <c r="K73" s="123">
        <v>0</v>
      </c>
      <c r="L73" s="125">
        <v>0</v>
      </c>
      <c r="M73" s="124">
        <v>3386.12</v>
      </c>
      <c r="N73" s="123">
        <v>113.88</v>
      </c>
      <c r="O73" s="122">
        <v>3.2537000000000003E-2</v>
      </c>
    </row>
    <row r="74" spans="1:15" s="131" customFormat="1" ht="13.2" hidden="1" customHeight="1">
      <c r="A74" s="121" t="s">
        <v>1100</v>
      </c>
      <c r="B74" s="121" t="s">
        <v>998</v>
      </c>
      <c r="C74" s="121" t="s">
        <v>754</v>
      </c>
      <c r="D74" s="121" t="s">
        <v>1043</v>
      </c>
      <c r="E74" s="121" t="s">
        <v>844</v>
      </c>
      <c r="F74" s="121" t="s">
        <v>1046</v>
      </c>
      <c r="G74" s="124">
        <v>98</v>
      </c>
      <c r="H74" s="124">
        <v>0</v>
      </c>
      <c r="I74" s="124">
        <v>98</v>
      </c>
      <c r="J74" s="123">
        <v>94.81</v>
      </c>
      <c r="K74" s="123">
        <v>0</v>
      </c>
      <c r="L74" s="125">
        <v>0</v>
      </c>
      <c r="M74" s="124">
        <v>94.81</v>
      </c>
      <c r="N74" s="123">
        <v>3.19</v>
      </c>
      <c r="O74" s="122">
        <v>3.2550999999999997E-2</v>
      </c>
    </row>
    <row r="75" spans="1:15" s="131" customFormat="1" ht="13.2" hidden="1" customHeight="1">
      <c r="A75" s="121" t="s">
        <v>1099</v>
      </c>
      <c r="B75" s="121" t="s">
        <v>1000</v>
      </c>
      <c r="C75" s="121" t="s">
        <v>754</v>
      </c>
      <c r="D75" s="121" t="s">
        <v>1043</v>
      </c>
      <c r="E75" s="121" t="s">
        <v>103</v>
      </c>
      <c r="F75" s="121" t="s">
        <v>1047</v>
      </c>
      <c r="G75" s="124">
        <v>6750</v>
      </c>
      <c r="H75" s="124">
        <v>0</v>
      </c>
      <c r="I75" s="124">
        <v>6750</v>
      </c>
      <c r="J75" s="123">
        <v>5657.11</v>
      </c>
      <c r="K75" s="123">
        <v>0</v>
      </c>
      <c r="L75" s="125">
        <v>0</v>
      </c>
      <c r="M75" s="124">
        <v>5657.11</v>
      </c>
      <c r="N75" s="123">
        <v>1092.8900000000001</v>
      </c>
      <c r="O75" s="122">
        <v>0.16191</v>
      </c>
    </row>
    <row r="76" spans="1:15" s="131" customFormat="1" ht="13.2" hidden="1" customHeight="1">
      <c r="A76" s="121" t="s">
        <v>1099</v>
      </c>
      <c r="B76" s="121" t="s">
        <v>1000</v>
      </c>
      <c r="C76" s="121" t="s">
        <v>754</v>
      </c>
      <c r="D76" s="121" t="s">
        <v>1043</v>
      </c>
      <c r="E76" s="121" t="s">
        <v>107</v>
      </c>
      <c r="F76" s="121" t="s">
        <v>1049</v>
      </c>
      <c r="G76" s="124">
        <v>0</v>
      </c>
      <c r="H76" s="124">
        <v>0</v>
      </c>
      <c r="I76" s="124">
        <v>0</v>
      </c>
      <c r="J76" s="123">
        <v>200</v>
      </c>
      <c r="K76" s="123">
        <v>0</v>
      </c>
      <c r="L76" s="125">
        <v>0</v>
      </c>
      <c r="M76" s="124">
        <v>200</v>
      </c>
      <c r="N76" s="123">
        <v>-200</v>
      </c>
      <c r="O76" s="122">
        <v>0</v>
      </c>
    </row>
    <row r="77" spans="1:15" s="131" customFormat="1" ht="13.2" hidden="1" customHeight="1">
      <c r="A77" s="121" t="s">
        <v>1099</v>
      </c>
      <c r="B77" s="121" t="s">
        <v>1000</v>
      </c>
      <c r="C77" s="121" t="s">
        <v>754</v>
      </c>
      <c r="D77" s="121" t="s">
        <v>1043</v>
      </c>
      <c r="E77" s="121" t="s">
        <v>844</v>
      </c>
      <c r="F77" s="121" t="s">
        <v>1046</v>
      </c>
      <c r="G77" s="124">
        <v>189</v>
      </c>
      <c r="H77" s="124">
        <v>0</v>
      </c>
      <c r="I77" s="124">
        <v>189</v>
      </c>
      <c r="J77" s="123">
        <v>158.4</v>
      </c>
      <c r="K77" s="123">
        <v>0</v>
      </c>
      <c r="L77" s="125">
        <v>0</v>
      </c>
      <c r="M77" s="124">
        <v>158.4</v>
      </c>
      <c r="N77" s="123">
        <v>30.6</v>
      </c>
      <c r="O77" s="122">
        <v>0.16190499999999999</v>
      </c>
    </row>
    <row r="78" spans="1:15" s="131" customFormat="1" ht="13.2" hidden="1" customHeight="1">
      <c r="A78" s="121" t="s">
        <v>1098</v>
      </c>
      <c r="B78" s="121" t="s">
        <v>978</v>
      </c>
      <c r="C78" s="121" t="s">
        <v>753</v>
      </c>
      <c r="D78" s="121" t="s">
        <v>1043</v>
      </c>
      <c r="E78" s="121" t="s">
        <v>103</v>
      </c>
      <c r="F78" s="121" t="s">
        <v>1047</v>
      </c>
      <c r="G78" s="124">
        <v>17000</v>
      </c>
      <c r="H78" s="124">
        <v>0</v>
      </c>
      <c r="I78" s="124">
        <v>17000</v>
      </c>
      <c r="J78" s="123">
        <v>10730.24</v>
      </c>
      <c r="K78" s="123">
        <v>0</v>
      </c>
      <c r="L78" s="125">
        <v>0</v>
      </c>
      <c r="M78" s="124">
        <v>10730.24</v>
      </c>
      <c r="N78" s="123">
        <v>6269.76</v>
      </c>
      <c r="O78" s="122">
        <v>0.368809</v>
      </c>
    </row>
    <row r="79" spans="1:15" s="131" customFormat="1" ht="13.2" hidden="1" customHeight="1">
      <c r="A79" s="121" t="s">
        <v>1098</v>
      </c>
      <c r="B79" s="121" t="s">
        <v>978</v>
      </c>
      <c r="C79" s="121" t="s">
        <v>753</v>
      </c>
      <c r="D79" s="121" t="s">
        <v>1043</v>
      </c>
      <c r="E79" s="121" t="s">
        <v>844</v>
      </c>
      <c r="F79" s="121" t="s">
        <v>1046</v>
      </c>
      <c r="G79" s="124">
        <v>476</v>
      </c>
      <c r="H79" s="124">
        <v>0</v>
      </c>
      <c r="I79" s="124">
        <v>476</v>
      </c>
      <c r="J79" s="123">
        <v>300.44</v>
      </c>
      <c r="K79" s="123">
        <v>0</v>
      </c>
      <c r="L79" s="125">
        <v>0</v>
      </c>
      <c r="M79" s="124">
        <v>300.44</v>
      </c>
      <c r="N79" s="123">
        <v>175.56</v>
      </c>
      <c r="O79" s="122">
        <v>0.36882399999999999</v>
      </c>
    </row>
    <row r="80" spans="1:15" s="131" customFormat="1" ht="13.2" hidden="1" customHeight="1">
      <c r="A80" s="121" t="s">
        <v>1097</v>
      </c>
      <c r="B80" s="121" t="s">
        <v>1002</v>
      </c>
      <c r="C80" s="121" t="s">
        <v>754</v>
      </c>
      <c r="D80" s="121" t="s">
        <v>1043</v>
      </c>
      <c r="E80" s="121" t="s">
        <v>103</v>
      </c>
      <c r="F80" s="121" t="s">
        <v>1047</v>
      </c>
      <c r="G80" s="124">
        <v>23000</v>
      </c>
      <c r="H80" s="124">
        <v>0</v>
      </c>
      <c r="I80" s="124">
        <v>23000</v>
      </c>
      <c r="J80" s="123">
        <v>12955.22</v>
      </c>
      <c r="K80" s="123">
        <v>0</v>
      </c>
      <c r="L80" s="125">
        <v>0</v>
      </c>
      <c r="M80" s="124">
        <v>12955.22</v>
      </c>
      <c r="N80" s="123">
        <v>10044.780000000001</v>
      </c>
      <c r="O80" s="122">
        <v>0.43673000000000001</v>
      </c>
    </row>
    <row r="81" spans="1:15" s="131" customFormat="1" ht="13.2" hidden="1" customHeight="1">
      <c r="A81" s="121" t="s">
        <v>1097</v>
      </c>
      <c r="B81" s="121" t="s">
        <v>1002</v>
      </c>
      <c r="C81" s="121" t="s">
        <v>754</v>
      </c>
      <c r="D81" s="121" t="s">
        <v>1043</v>
      </c>
      <c r="E81" s="121" t="s">
        <v>844</v>
      </c>
      <c r="F81" s="121" t="s">
        <v>1046</v>
      </c>
      <c r="G81" s="124">
        <v>644</v>
      </c>
      <c r="H81" s="124">
        <v>0</v>
      </c>
      <c r="I81" s="124">
        <v>644</v>
      </c>
      <c r="J81" s="123">
        <v>362.75</v>
      </c>
      <c r="K81" s="123">
        <v>0</v>
      </c>
      <c r="L81" s="125">
        <v>0</v>
      </c>
      <c r="M81" s="124">
        <v>362.75</v>
      </c>
      <c r="N81" s="123">
        <v>281.25</v>
      </c>
      <c r="O81" s="122">
        <v>0.436724</v>
      </c>
    </row>
    <row r="82" spans="1:15" s="131" customFormat="1" ht="13.2" hidden="1" customHeight="1">
      <c r="A82" s="121" t="s">
        <v>1096</v>
      </c>
      <c r="B82" s="121" t="s">
        <v>980</v>
      </c>
      <c r="C82" s="121" t="s">
        <v>753</v>
      </c>
      <c r="D82" s="121" t="s">
        <v>1043</v>
      </c>
      <c r="E82" s="121" t="s">
        <v>103</v>
      </c>
      <c r="F82" s="121" t="s">
        <v>1047</v>
      </c>
      <c r="G82" s="124">
        <v>0</v>
      </c>
      <c r="H82" s="124">
        <v>500</v>
      </c>
      <c r="I82" s="124">
        <v>500</v>
      </c>
      <c r="J82" s="123">
        <v>54.66</v>
      </c>
      <c r="K82" s="123">
        <v>0</v>
      </c>
      <c r="L82" s="125">
        <v>0</v>
      </c>
      <c r="M82" s="124">
        <v>54.66</v>
      </c>
      <c r="N82" s="123">
        <v>445.34</v>
      </c>
      <c r="O82" s="122">
        <v>0.89068000000000003</v>
      </c>
    </row>
    <row r="83" spans="1:15" s="131" customFormat="1" ht="13.2" hidden="1" customHeight="1">
      <c r="A83" s="121" t="s">
        <v>1096</v>
      </c>
      <c r="B83" s="121" t="s">
        <v>980</v>
      </c>
      <c r="C83" s="121" t="s">
        <v>753</v>
      </c>
      <c r="D83" s="121" t="s">
        <v>1043</v>
      </c>
      <c r="E83" s="121" t="s">
        <v>844</v>
      </c>
      <c r="F83" s="121" t="s">
        <v>1046</v>
      </c>
      <c r="G83" s="124">
        <v>2365.5500000000002</v>
      </c>
      <c r="H83" s="124">
        <v>0</v>
      </c>
      <c r="I83" s="124">
        <v>2365.5500000000002</v>
      </c>
      <c r="J83" s="123">
        <v>1814.88</v>
      </c>
      <c r="K83" s="123">
        <v>0</v>
      </c>
      <c r="L83" s="125">
        <v>0</v>
      </c>
      <c r="M83" s="124">
        <v>1814.88</v>
      </c>
      <c r="N83" s="123">
        <v>550.66999999999996</v>
      </c>
      <c r="O83" s="122">
        <v>0.23278699999999999</v>
      </c>
    </row>
    <row r="84" spans="1:15" s="131" customFormat="1" ht="13.2" hidden="1" customHeight="1">
      <c r="A84" s="121" t="s">
        <v>1096</v>
      </c>
      <c r="B84" s="121" t="s">
        <v>980</v>
      </c>
      <c r="C84" s="121" t="s">
        <v>753</v>
      </c>
      <c r="D84" s="121" t="s">
        <v>1043</v>
      </c>
      <c r="E84" s="121" t="s">
        <v>99</v>
      </c>
      <c r="F84" s="121" t="s">
        <v>1042</v>
      </c>
      <c r="G84" s="124">
        <v>84484</v>
      </c>
      <c r="H84" s="124">
        <v>-500</v>
      </c>
      <c r="I84" s="124">
        <v>83984</v>
      </c>
      <c r="J84" s="123">
        <v>64761.87</v>
      </c>
      <c r="K84" s="123">
        <v>0</v>
      </c>
      <c r="L84" s="125">
        <v>0</v>
      </c>
      <c r="M84" s="124">
        <v>64761.87</v>
      </c>
      <c r="N84" s="123">
        <v>19222.13</v>
      </c>
      <c r="O84" s="122">
        <v>0.228878</v>
      </c>
    </row>
    <row r="85" spans="1:15" s="131" customFormat="1" ht="13.2" hidden="1" customHeight="1">
      <c r="A85" s="121" t="s">
        <v>1095</v>
      </c>
      <c r="B85" s="121" t="s">
        <v>945</v>
      </c>
      <c r="C85" s="121" t="s">
        <v>752</v>
      </c>
      <c r="D85" s="121" t="s">
        <v>1043</v>
      </c>
      <c r="E85" s="121" t="s">
        <v>103</v>
      </c>
      <c r="F85" s="121" t="s">
        <v>1047</v>
      </c>
      <c r="G85" s="124">
        <v>400</v>
      </c>
      <c r="H85" s="124">
        <v>0</v>
      </c>
      <c r="I85" s="124">
        <v>400</v>
      </c>
      <c r="J85" s="123">
        <v>450.83</v>
      </c>
      <c r="K85" s="123">
        <v>0</v>
      </c>
      <c r="L85" s="125">
        <v>0</v>
      </c>
      <c r="M85" s="124">
        <v>450.83</v>
      </c>
      <c r="N85" s="123">
        <v>-50.83</v>
      </c>
      <c r="O85" s="122">
        <v>-0.12707499999999999</v>
      </c>
    </row>
    <row r="86" spans="1:15" s="131" customFormat="1" ht="13.2" hidden="1" customHeight="1">
      <c r="A86" s="121" t="s">
        <v>1095</v>
      </c>
      <c r="B86" s="121" t="s">
        <v>945</v>
      </c>
      <c r="C86" s="121" t="s">
        <v>752</v>
      </c>
      <c r="D86" s="121" t="s">
        <v>1043</v>
      </c>
      <c r="E86" s="121" t="s">
        <v>844</v>
      </c>
      <c r="F86" s="121" t="s">
        <v>1046</v>
      </c>
      <c r="G86" s="124">
        <v>3298.79</v>
      </c>
      <c r="H86" s="124">
        <v>0</v>
      </c>
      <c r="I86" s="124">
        <v>3298.79</v>
      </c>
      <c r="J86" s="123">
        <v>1936.51</v>
      </c>
      <c r="K86" s="123">
        <v>0</v>
      </c>
      <c r="L86" s="125">
        <v>0</v>
      </c>
      <c r="M86" s="124">
        <v>1936.51</v>
      </c>
      <c r="N86" s="123">
        <v>1362.28</v>
      </c>
      <c r="O86" s="122">
        <v>0.412964</v>
      </c>
    </row>
    <row r="87" spans="1:15" s="131" customFormat="1" ht="13.2" hidden="1" customHeight="1">
      <c r="A87" s="121" t="s">
        <v>1095</v>
      </c>
      <c r="B87" s="121" t="s">
        <v>945</v>
      </c>
      <c r="C87" s="121" t="s">
        <v>752</v>
      </c>
      <c r="D87" s="121" t="s">
        <v>1043</v>
      </c>
      <c r="E87" s="121" t="s">
        <v>99</v>
      </c>
      <c r="F87" s="121" t="s">
        <v>1042</v>
      </c>
      <c r="G87" s="124">
        <v>117414</v>
      </c>
      <c r="H87" s="124">
        <v>0</v>
      </c>
      <c r="I87" s="124">
        <v>117414</v>
      </c>
      <c r="J87" s="123">
        <v>68710.23</v>
      </c>
      <c r="K87" s="123">
        <v>0</v>
      </c>
      <c r="L87" s="125">
        <v>0</v>
      </c>
      <c r="M87" s="124">
        <v>68710.23</v>
      </c>
      <c r="N87" s="123">
        <v>48703.77</v>
      </c>
      <c r="O87" s="122">
        <v>0.41480400000000001</v>
      </c>
    </row>
    <row r="88" spans="1:15" s="131" customFormat="1" ht="13.2" hidden="1" customHeight="1">
      <c r="A88" s="121" t="s">
        <v>1094</v>
      </c>
      <c r="B88" s="121" t="s">
        <v>947</v>
      </c>
      <c r="C88" s="121" t="s">
        <v>752</v>
      </c>
      <c r="D88" s="121" t="s">
        <v>1043</v>
      </c>
      <c r="E88" s="121" t="s">
        <v>103</v>
      </c>
      <c r="F88" s="121" t="s">
        <v>1047</v>
      </c>
      <c r="G88" s="124">
        <v>8000</v>
      </c>
      <c r="H88" s="124">
        <v>0</v>
      </c>
      <c r="I88" s="124">
        <v>8000</v>
      </c>
      <c r="J88" s="123">
        <v>4962.58</v>
      </c>
      <c r="K88" s="123">
        <v>0</v>
      </c>
      <c r="L88" s="125">
        <v>0</v>
      </c>
      <c r="M88" s="124">
        <v>4962.58</v>
      </c>
      <c r="N88" s="123">
        <v>3037.42</v>
      </c>
      <c r="O88" s="122">
        <v>0.37967800000000002</v>
      </c>
    </row>
    <row r="89" spans="1:15" s="131" customFormat="1" ht="13.2" hidden="1" customHeight="1">
      <c r="A89" s="121" t="s">
        <v>1094</v>
      </c>
      <c r="B89" s="121" t="s">
        <v>947</v>
      </c>
      <c r="C89" s="121" t="s">
        <v>752</v>
      </c>
      <c r="D89" s="121" t="s">
        <v>1043</v>
      </c>
      <c r="E89" s="121" t="s">
        <v>844</v>
      </c>
      <c r="F89" s="121" t="s">
        <v>1046</v>
      </c>
      <c r="G89" s="124">
        <v>224</v>
      </c>
      <c r="H89" s="124">
        <v>0</v>
      </c>
      <c r="I89" s="124">
        <v>224</v>
      </c>
      <c r="J89" s="123">
        <v>138.96</v>
      </c>
      <c r="K89" s="123">
        <v>0</v>
      </c>
      <c r="L89" s="125">
        <v>0</v>
      </c>
      <c r="M89" s="124">
        <v>138.96</v>
      </c>
      <c r="N89" s="123">
        <v>85.04</v>
      </c>
      <c r="O89" s="122">
        <v>0.37964300000000001</v>
      </c>
    </row>
    <row r="90" spans="1:15" s="131" customFormat="1" ht="13.2" hidden="1" customHeight="1">
      <c r="A90" s="121" t="s">
        <v>1093</v>
      </c>
      <c r="B90" s="121" t="s">
        <v>949</v>
      </c>
      <c r="C90" s="121" t="s">
        <v>752</v>
      </c>
      <c r="D90" s="121" t="s">
        <v>1043</v>
      </c>
      <c r="E90" s="121" t="s">
        <v>103</v>
      </c>
      <c r="F90" s="121" t="s">
        <v>1047</v>
      </c>
      <c r="G90" s="124">
        <v>35000</v>
      </c>
      <c r="H90" s="124">
        <v>-4000</v>
      </c>
      <c r="I90" s="124">
        <v>31000</v>
      </c>
      <c r="J90" s="123">
        <v>12585.2</v>
      </c>
      <c r="K90" s="123">
        <v>0</v>
      </c>
      <c r="L90" s="125">
        <v>0</v>
      </c>
      <c r="M90" s="124">
        <v>12585.2</v>
      </c>
      <c r="N90" s="123">
        <v>18414.8</v>
      </c>
      <c r="O90" s="122">
        <v>0.59402600000000005</v>
      </c>
    </row>
    <row r="91" spans="1:15" s="131" customFormat="1" ht="13.2" hidden="1" customHeight="1">
      <c r="A91" s="121" t="s">
        <v>1093</v>
      </c>
      <c r="B91" s="121" t="s">
        <v>949</v>
      </c>
      <c r="C91" s="121" t="s">
        <v>752</v>
      </c>
      <c r="D91" s="121" t="s">
        <v>1043</v>
      </c>
      <c r="E91" s="121" t="s">
        <v>844</v>
      </c>
      <c r="F91" s="121" t="s">
        <v>1046</v>
      </c>
      <c r="G91" s="124">
        <v>3349.92</v>
      </c>
      <c r="H91" s="124">
        <v>0</v>
      </c>
      <c r="I91" s="124">
        <v>3349.92</v>
      </c>
      <c r="J91" s="123">
        <v>987.52</v>
      </c>
      <c r="K91" s="123">
        <v>0</v>
      </c>
      <c r="L91" s="125">
        <v>0</v>
      </c>
      <c r="M91" s="124">
        <v>987.52</v>
      </c>
      <c r="N91" s="123">
        <v>2362.4</v>
      </c>
      <c r="O91" s="122">
        <v>0.70521100000000003</v>
      </c>
    </row>
    <row r="92" spans="1:15" s="131" customFormat="1" ht="13.2" hidden="1" customHeight="1">
      <c r="A92" s="121" t="s">
        <v>1093</v>
      </c>
      <c r="B92" s="121" t="s">
        <v>949</v>
      </c>
      <c r="C92" s="121" t="s">
        <v>752</v>
      </c>
      <c r="D92" s="121" t="s">
        <v>1043</v>
      </c>
      <c r="E92" s="121" t="s">
        <v>99</v>
      </c>
      <c r="F92" s="121" t="s">
        <v>1042</v>
      </c>
      <c r="G92" s="124">
        <v>84640</v>
      </c>
      <c r="H92" s="124">
        <v>4000</v>
      </c>
      <c r="I92" s="124">
        <v>88640</v>
      </c>
      <c r="J92" s="123">
        <v>22683.47</v>
      </c>
      <c r="K92" s="123">
        <v>0</v>
      </c>
      <c r="L92" s="125">
        <v>0</v>
      </c>
      <c r="M92" s="124">
        <v>22683.47</v>
      </c>
      <c r="N92" s="123">
        <v>65956.53</v>
      </c>
      <c r="O92" s="122">
        <v>0.74409400000000003</v>
      </c>
    </row>
    <row r="93" spans="1:15" s="131" customFormat="1" ht="13.2" hidden="1" customHeight="1">
      <c r="A93" s="121" t="s">
        <v>1092</v>
      </c>
      <c r="B93" s="121" t="s">
        <v>982</v>
      </c>
      <c r="C93" s="121" t="s">
        <v>753</v>
      </c>
      <c r="D93" s="121" t="s">
        <v>1043</v>
      </c>
      <c r="E93" s="121" t="s">
        <v>103</v>
      </c>
      <c r="F93" s="121" t="s">
        <v>1047</v>
      </c>
      <c r="G93" s="124">
        <v>2500</v>
      </c>
      <c r="H93" s="124">
        <v>0</v>
      </c>
      <c r="I93" s="124">
        <v>2500</v>
      </c>
      <c r="J93" s="123">
        <v>2143.2800000000002</v>
      </c>
      <c r="K93" s="123">
        <v>0</v>
      </c>
      <c r="L93" s="125">
        <v>0</v>
      </c>
      <c r="M93" s="124">
        <v>2143.2800000000002</v>
      </c>
      <c r="N93" s="123">
        <v>356.72</v>
      </c>
      <c r="O93" s="122">
        <v>0.14268800000000001</v>
      </c>
    </row>
    <row r="94" spans="1:15" s="131" customFormat="1" ht="13.2" hidden="1" customHeight="1">
      <c r="A94" s="121" t="s">
        <v>1092</v>
      </c>
      <c r="B94" s="121" t="s">
        <v>982</v>
      </c>
      <c r="C94" s="121" t="s">
        <v>753</v>
      </c>
      <c r="D94" s="121" t="s">
        <v>1043</v>
      </c>
      <c r="E94" s="121" t="s">
        <v>844</v>
      </c>
      <c r="F94" s="121" t="s">
        <v>1046</v>
      </c>
      <c r="G94" s="124">
        <v>70</v>
      </c>
      <c r="H94" s="124">
        <v>0</v>
      </c>
      <c r="I94" s="124">
        <v>70</v>
      </c>
      <c r="J94" s="123">
        <v>60.01</v>
      </c>
      <c r="K94" s="123">
        <v>0</v>
      </c>
      <c r="L94" s="125">
        <v>0</v>
      </c>
      <c r="M94" s="124">
        <v>60.01</v>
      </c>
      <c r="N94" s="123">
        <v>9.99</v>
      </c>
      <c r="O94" s="122">
        <v>0.14271400000000001</v>
      </c>
    </row>
    <row r="95" spans="1:15" s="131" customFormat="1" ht="13.2" hidden="1" customHeight="1">
      <c r="A95" s="121" t="s">
        <v>1091</v>
      </c>
      <c r="B95" s="121" t="s">
        <v>951</v>
      </c>
      <c r="C95" s="121" t="s">
        <v>752</v>
      </c>
      <c r="D95" s="121" t="s">
        <v>1043</v>
      </c>
      <c r="E95" s="121" t="s">
        <v>103</v>
      </c>
      <c r="F95" s="121" t="s">
        <v>1047</v>
      </c>
      <c r="G95" s="124">
        <v>36000</v>
      </c>
      <c r="H95" s="124">
        <v>0</v>
      </c>
      <c r="I95" s="124">
        <v>36000</v>
      </c>
      <c r="J95" s="123">
        <v>32708.94</v>
      </c>
      <c r="K95" s="123">
        <v>0</v>
      </c>
      <c r="L95" s="125">
        <v>0</v>
      </c>
      <c r="M95" s="124">
        <v>32708.94</v>
      </c>
      <c r="N95" s="123">
        <v>3291.06</v>
      </c>
      <c r="O95" s="122">
        <v>9.1417999999999999E-2</v>
      </c>
    </row>
    <row r="96" spans="1:15" s="131" customFormat="1" ht="13.2" hidden="1" customHeight="1">
      <c r="A96" s="121" t="s">
        <v>1091</v>
      </c>
      <c r="B96" s="121" t="s">
        <v>951</v>
      </c>
      <c r="C96" s="121" t="s">
        <v>752</v>
      </c>
      <c r="D96" s="121" t="s">
        <v>1043</v>
      </c>
      <c r="E96" s="121" t="s">
        <v>844</v>
      </c>
      <c r="F96" s="121" t="s">
        <v>1046</v>
      </c>
      <c r="G96" s="124">
        <v>1008</v>
      </c>
      <c r="H96" s="124">
        <v>0</v>
      </c>
      <c r="I96" s="124">
        <v>1008</v>
      </c>
      <c r="J96" s="123">
        <v>915.85</v>
      </c>
      <c r="K96" s="123">
        <v>0</v>
      </c>
      <c r="L96" s="125">
        <v>0</v>
      </c>
      <c r="M96" s="124">
        <v>915.85</v>
      </c>
      <c r="N96" s="123">
        <v>92.15</v>
      </c>
      <c r="O96" s="122">
        <v>9.1419E-2</v>
      </c>
    </row>
    <row r="97" spans="1:15" s="131" customFormat="1" ht="13.2" hidden="1" customHeight="1">
      <c r="A97" s="121" t="s">
        <v>1090</v>
      </c>
      <c r="B97" s="121" t="s">
        <v>952</v>
      </c>
      <c r="C97" s="121" t="s">
        <v>752</v>
      </c>
      <c r="D97" s="121" t="s">
        <v>1043</v>
      </c>
      <c r="E97" s="121" t="s">
        <v>103</v>
      </c>
      <c r="F97" s="121" t="s">
        <v>1047</v>
      </c>
      <c r="G97" s="124">
        <v>153400</v>
      </c>
      <c r="H97" s="124">
        <v>0</v>
      </c>
      <c r="I97" s="124">
        <v>153400</v>
      </c>
      <c r="J97" s="123">
        <v>112517.75999999999</v>
      </c>
      <c r="K97" s="123">
        <v>0</v>
      </c>
      <c r="L97" s="125">
        <v>0</v>
      </c>
      <c r="M97" s="124">
        <v>112517.75999999999</v>
      </c>
      <c r="N97" s="123">
        <v>40882.239999999998</v>
      </c>
      <c r="O97" s="122">
        <v>0.26650699999999999</v>
      </c>
    </row>
    <row r="98" spans="1:15" s="131" customFormat="1" ht="13.2" hidden="1" customHeight="1">
      <c r="A98" s="121" t="s">
        <v>1090</v>
      </c>
      <c r="B98" s="121" t="s">
        <v>952</v>
      </c>
      <c r="C98" s="121" t="s">
        <v>752</v>
      </c>
      <c r="D98" s="121" t="s">
        <v>1043</v>
      </c>
      <c r="E98" s="121" t="s">
        <v>844</v>
      </c>
      <c r="F98" s="121" t="s">
        <v>1046</v>
      </c>
      <c r="G98" s="124">
        <v>4295.2</v>
      </c>
      <c r="H98" s="124">
        <v>0</v>
      </c>
      <c r="I98" s="124">
        <v>4295.2</v>
      </c>
      <c r="J98" s="123">
        <v>3150.52</v>
      </c>
      <c r="K98" s="123">
        <v>0</v>
      </c>
      <c r="L98" s="125">
        <v>0</v>
      </c>
      <c r="M98" s="124">
        <v>3150.52</v>
      </c>
      <c r="N98" s="123">
        <v>1144.68</v>
      </c>
      <c r="O98" s="122">
        <v>0.26650200000000002</v>
      </c>
    </row>
    <row r="99" spans="1:15" s="131" customFormat="1" ht="13.2" hidden="1" customHeight="1">
      <c r="A99" s="121" t="s">
        <v>1089</v>
      </c>
      <c r="B99" s="121" t="s">
        <v>984</v>
      </c>
      <c r="C99" s="121" t="s">
        <v>753</v>
      </c>
      <c r="D99" s="121" t="s">
        <v>1043</v>
      </c>
      <c r="E99" s="121" t="s">
        <v>103</v>
      </c>
      <c r="F99" s="121" t="s">
        <v>1047</v>
      </c>
      <c r="G99" s="124">
        <v>4145</v>
      </c>
      <c r="H99" s="124">
        <v>0</v>
      </c>
      <c r="I99" s="124">
        <v>4145</v>
      </c>
      <c r="J99" s="123">
        <v>0</v>
      </c>
      <c r="K99" s="123">
        <v>0</v>
      </c>
      <c r="L99" s="125">
        <v>0</v>
      </c>
      <c r="M99" s="124">
        <v>0</v>
      </c>
      <c r="N99" s="123">
        <v>4145</v>
      </c>
      <c r="O99" s="122">
        <v>1</v>
      </c>
    </row>
    <row r="100" spans="1:15" s="131" customFormat="1" ht="13.2" hidden="1" customHeight="1">
      <c r="A100" s="121" t="s">
        <v>1089</v>
      </c>
      <c r="B100" s="121" t="s">
        <v>984</v>
      </c>
      <c r="C100" s="121" t="s">
        <v>753</v>
      </c>
      <c r="D100" s="121" t="s">
        <v>1043</v>
      </c>
      <c r="E100" s="121" t="s">
        <v>844</v>
      </c>
      <c r="F100" s="121" t="s">
        <v>1046</v>
      </c>
      <c r="G100" s="124">
        <v>116.06</v>
      </c>
      <c r="H100" s="124">
        <v>0</v>
      </c>
      <c r="I100" s="124">
        <v>116.06</v>
      </c>
      <c r="J100" s="123">
        <v>0</v>
      </c>
      <c r="K100" s="123">
        <v>0</v>
      </c>
      <c r="L100" s="125">
        <v>0</v>
      </c>
      <c r="M100" s="124">
        <v>0</v>
      </c>
      <c r="N100" s="123">
        <v>116.06</v>
      </c>
      <c r="O100" s="122">
        <v>1</v>
      </c>
    </row>
    <row r="101" spans="1:15" s="131" customFormat="1" ht="13.2" hidden="1" customHeight="1">
      <c r="A101" s="121" t="s">
        <v>1088</v>
      </c>
      <c r="B101" s="121" t="s">
        <v>954</v>
      </c>
      <c r="C101" s="121" t="s">
        <v>752</v>
      </c>
      <c r="D101" s="121" t="s">
        <v>1043</v>
      </c>
      <c r="E101" s="121" t="s">
        <v>103</v>
      </c>
      <c r="F101" s="121" t="s">
        <v>1047</v>
      </c>
      <c r="G101" s="124">
        <v>17549</v>
      </c>
      <c r="H101" s="124">
        <v>0</v>
      </c>
      <c r="I101" s="124">
        <v>17549</v>
      </c>
      <c r="J101" s="123">
        <v>9980.4</v>
      </c>
      <c r="K101" s="123">
        <v>0</v>
      </c>
      <c r="L101" s="125">
        <v>0</v>
      </c>
      <c r="M101" s="124">
        <v>9980.4</v>
      </c>
      <c r="N101" s="123">
        <v>7568.6</v>
      </c>
      <c r="O101" s="122">
        <v>0.431284</v>
      </c>
    </row>
    <row r="102" spans="1:15" s="131" customFormat="1" ht="13.2" hidden="1" customHeight="1">
      <c r="A102" s="121" t="s">
        <v>1088</v>
      </c>
      <c r="B102" s="121" t="s">
        <v>954</v>
      </c>
      <c r="C102" s="121" t="s">
        <v>752</v>
      </c>
      <c r="D102" s="121" t="s">
        <v>1043</v>
      </c>
      <c r="E102" s="121" t="s">
        <v>844</v>
      </c>
      <c r="F102" s="121" t="s">
        <v>1046</v>
      </c>
      <c r="G102" s="124">
        <v>491.37</v>
      </c>
      <c r="H102" s="124">
        <v>0</v>
      </c>
      <c r="I102" s="124">
        <v>491.37</v>
      </c>
      <c r="J102" s="123">
        <v>279.45</v>
      </c>
      <c r="K102" s="123">
        <v>0</v>
      </c>
      <c r="L102" s="125">
        <v>0</v>
      </c>
      <c r="M102" s="124">
        <v>279.45</v>
      </c>
      <c r="N102" s="123">
        <v>211.92</v>
      </c>
      <c r="O102" s="122">
        <v>0.431284</v>
      </c>
    </row>
    <row r="103" spans="1:15" s="131" customFormat="1" ht="13.2" hidden="1" customHeight="1">
      <c r="A103" s="121" t="s">
        <v>1087</v>
      </c>
      <c r="B103" s="121" t="s">
        <v>956</v>
      </c>
      <c r="C103" s="121" t="s">
        <v>752</v>
      </c>
      <c r="D103" s="121" t="s">
        <v>1043</v>
      </c>
      <c r="E103" s="121" t="s">
        <v>103</v>
      </c>
      <c r="F103" s="121" t="s">
        <v>1047</v>
      </c>
      <c r="G103" s="124">
        <v>23855</v>
      </c>
      <c r="H103" s="124">
        <v>0</v>
      </c>
      <c r="I103" s="124">
        <v>23855</v>
      </c>
      <c r="J103" s="123">
        <v>6797.48</v>
      </c>
      <c r="K103" s="123">
        <v>0</v>
      </c>
      <c r="L103" s="125">
        <v>0</v>
      </c>
      <c r="M103" s="124">
        <v>6797.48</v>
      </c>
      <c r="N103" s="123">
        <v>17057.52</v>
      </c>
      <c r="O103" s="122">
        <v>0.71504999999999996</v>
      </c>
    </row>
    <row r="104" spans="1:15" s="131" customFormat="1" ht="13.2" hidden="1" customHeight="1">
      <c r="A104" s="121" t="s">
        <v>1087</v>
      </c>
      <c r="B104" s="121" t="s">
        <v>956</v>
      </c>
      <c r="C104" s="121" t="s">
        <v>752</v>
      </c>
      <c r="D104" s="121" t="s">
        <v>1043</v>
      </c>
      <c r="E104" s="121" t="s">
        <v>844</v>
      </c>
      <c r="F104" s="121" t="s">
        <v>1046</v>
      </c>
      <c r="G104" s="124">
        <v>794.95</v>
      </c>
      <c r="H104" s="124">
        <v>0</v>
      </c>
      <c r="I104" s="124">
        <v>794.95</v>
      </c>
      <c r="J104" s="123">
        <v>190.33</v>
      </c>
      <c r="K104" s="123">
        <v>0</v>
      </c>
      <c r="L104" s="125">
        <v>0</v>
      </c>
      <c r="M104" s="124">
        <v>190.33</v>
      </c>
      <c r="N104" s="123">
        <v>604.62</v>
      </c>
      <c r="O104" s="122">
        <v>0.76057600000000003</v>
      </c>
    </row>
    <row r="105" spans="1:15" s="131" customFormat="1" ht="13.2" hidden="1" customHeight="1">
      <c r="A105" s="121" t="s">
        <v>1087</v>
      </c>
      <c r="B105" s="121" t="s">
        <v>956</v>
      </c>
      <c r="C105" s="121" t="s">
        <v>752</v>
      </c>
      <c r="D105" s="121" t="s">
        <v>1043</v>
      </c>
      <c r="E105" s="121" t="s">
        <v>99</v>
      </c>
      <c r="F105" s="121" t="s">
        <v>1042</v>
      </c>
      <c r="G105" s="124">
        <v>4536</v>
      </c>
      <c r="H105" s="124">
        <v>0</v>
      </c>
      <c r="I105" s="124">
        <v>4536</v>
      </c>
      <c r="J105" s="123">
        <v>0</v>
      </c>
      <c r="K105" s="123">
        <v>0</v>
      </c>
      <c r="L105" s="125">
        <v>0</v>
      </c>
      <c r="M105" s="124">
        <v>0</v>
      </c>
      <c r="N105" s="123">
        <v>4536</v>
      </c>
      <c r="O105" s="122">
        <v>1</v>
      </c>
    </row>
    <row r="106" spans="1:15" s="131" customFormat="1" ht="13.2" hidden="1" customHeight="1">
      <c r="A106" s="121" t="s">
        <v>1086</v>
      </c>
      <c r="B106" s="121" t="s">
        <v>958</v>
      </c>
      <c r="C106" s="121" t="s">
        <v>752</v>
      </c>
      <c r="D106" s="121" t="s">
        <v>1043</v>
      </c>
      <c r="E106" s="121" t="s">
        <v>103</v>
      </c>
      <c r="F106" s="121" t="s">
        <v>1047</v>
      </c>
      <c r="G106" s="124">
        <v>91692</v>
      </c>
      <c r="H106" s="124">
        <v>0</v>
      </c>
      <c r="I106" s="124">
        <v>91692</v>
      </c>
      <c r="J106" s="123">
        <v>81347.12</v>
      </c>
      <c r="K106" s="123">
        <v>0</v>
      </c>
      <c r="L106" s="125">
        <v>0</v>
      </c>
      <c r="M106" s="124">
        <v>81347.12</v>
      </c>
      <c r="N106" s="123">
        <v>10344.879999999999</v>
      </c>
      <c r="O106" s="122">
        <v>0.11282200000000001</v>
      </c>
    </row>
    <row r="107" spans="1:15" s="131" customFormat="1" ht="13.2" hidden="1" customHeight="1">
      <c r="A107" s="121" t="s">
        <v>1086</v>
      </c>
      <c r="B107" s="121" t="s">
        <v>958</v>
      </c>
      <c r="C107" s="121" t="s">
        <v>752</v>
      </c>
      <c r="D107" s="121" t="s">
        <v>1043</v>
      </c>
      <c r="E107" s="121" t="s">
        <v>844</v>
      </c>
      <c r="F107" s="121" t="s">
        <v>1046</v>
      </c>
      <c r="G107" s="124">
        <v>3718.88</v>
      </c>
      <c r="H107" s="124">
        <v>0</v>
      </c>
      <c r="I107" s="124">
        <v>3718.88</v>
      </c>
      <c r="J107" s="123">
        <v>2967.02</v>
      </c>
      <c r="K107" s="123">
        <v>0</v>
      </c>
      <c r="L107" s="125">
        <v>0</v>
      </c>
      <c r="M107" s="124">
        <v>2967.02</v>
      </c>
      <c r="N107" s="123">
        <v>751.86</v>
      </c>
      <c r="O107" s="122">
        <v>0.20217399999999999</v>
      </c>
    </row>
    <row r="108" spans="1:15" s="131" customFormat="1" ht="13.2" hidden="1" customHeight="1">
      <c r="A108" s="121" t="s">
        <v>1086</v>
      </c>
      <c r="B108" s="121" t="s">
        <v>958</v>
      </c>
      <c r="C108" s="121" t="s">
        <v>752</v>
      </c>
      <c r="D108" s="121" t="s">
        <v>1043</v>
      </c>
      <c r="E108" s="121" t="s">
        <v>99</v>
      </c>
      <c r="F108" s="121" t="s">
        <v>1042</v>
      </c>
      <c r="G108" s="124">
        <v>41125</v>
      </c>
      <c r="H108" s="124">
        <v>0</v>
      </c>
      <c r="I108" s="124">
        <v>41125</v>
      </c>
      <c r="J108" s="123">
        <v>24617.88</v>
      </c>
      <c r="K108" s="123">
        <v>0</v>
      </c>
      <c r="L108" s="125">
        <v>0</v>
      </c>
      <c r="M108" s="124">
        <v>24617.88</v>
      </c>
      <c r="N108" s="123">
        <v>16507.12</v>
      </c>
      <c r="O108" s="122">
        <v>0.401389</v>
      </c>
    </row>
    <row r="109" spans="1:15" s="131" customFormat="1" ht="13.2" hidden="1" customHeight="1">
      <c r="A109" s="121" t="s">
        <v>1085</v>
      </c>
      <c r="B109" s="121" t="s">
        <v>986</v>
      </c>
      <c r="C109" s="121" t="s">
        <v>753</v>
      </c>
      <c r="D109" s="121" t="s">
        <v>1043</v>
      </c>
      <c r="E109" s="121" t="s">
        <v>103</v>
      </c>
      <c r="F109" s="121" t="s">
        <v>1047</v>
      </c>
      <c r="G109" s="124">
        <v>42500</v>
      </c>
      <c r="H109" s="124">
        <v>0</v>
      </c>
      <c r="I109" s="124">
        <v>42500</v>
      </c>
      <c r="J109" s="123">
        <v>34845.61</v>
      </c>
      <c r="K109" s="123">
        <v>0</v>
      </c>
      <c r="L109" s="125">
        <v>0</v>
      </c>
      <c r="M109" s="124">
        <v>34845.61</v>
      </c>
      <c r="N109" s="123">
        <v>7654.39</v>
      </c>
      <c r="O109" s="122">
        <v>0.18010300000000001</v>
      </c>
    </row>
    <row r="110" spans="1:15" s="131" customFormat="1" ht="13.2" hidden="1" customHeight="1">
      <c r="A110" s="121" t="s">
        <v>1085</v>
      </c>
      <c r="B110" s="121" t="s">
        <v>986</v>
      </c>
      <c r="C110" s="121" t="s">
        <v>753</v>
      </c>
      <c r="D110" s="121" t="s">
        <v>1043</v>
      </c>
      <c r="E110" s="121" t="s">
        <v>844</v>
      </c>
      <c r="F110" s="121" t="s">
        <v>1046</v>
      </c>
      <c r="G110" s="124">
        <v>1190</v>
      </c>
      <c r="H110" s="124">
        <v>0</v>
      </c>
      <c r="I110" s="124">
        <v>1190</v>
      </c>
      <c r="J110" s="123">
        <v>975.65</v>
      </c>
      <c r="K110" s="123">
        <v>0</v>
      </c>
      <c r="L110" s="125">
        <v>0</v>
      </c>
      <c r="M110" s="124">
        <v>975.65</v>
      </c>
      <c r="N110" s="123">
        <v>214.35</v>
      </c>
      <c r="O110" s="122">
        <v>0.18012600000000001</v>
      </c>
    </row>
    <row r="111" spans="1:15" s="131" customFormat="1" ht="13.2" hidden="1" customHeight="1">
      <c r="A111" s="121" t="s">
        <v>1084</v>
      </c>
      <c r="B111" s="121" t="s">
        <v>1004</v>
      </c>
      <c r="C111" s="121" t="s">
        <v>754</v>
      </c>
      <c r="D111" s="121" t="s">
        <v>1043</v>
      </c>
      <c r="E111" s="121" t="s">
        <v>103</v>
      </c>
      <c r="F111" s="121" t="s">
        <v>1047</v>
      </c>
      <c r="G111" s="124">
        <v>4405</v>
      </c>
      <c r="H111" s="124">
        <v>1073.29</v>
      </c>
      <c r="I111" s="124">
        <v>5478.29</v>
      </c>
      <c r="J111" s="123">
        <v>4730.43</v>
      </c>
      <c r="K111" s="123">
        <v>0</v>
      </c>
      <c r="L111" s="125">
        <v>0</v>
      </c>
      <c r="M111" s="124">
        <v>4730.43</v>
      </c>
      <c r="N111" s="123">
        <v>747.86</v>
      </c>
      <c r="O111" s="122">
        <v>0.136513</v>
      </c>
    </row>
    <row r="112" spans="1:15" s="131" customFormat="1" ht="13.2" hidden="1" customHeight="1">
      <c r="A112" s="121" t="s">
        <v>1084</v>
      </c>
      <c r="B112" s="121" t="s">
        <v>1004</v>
      </c>
      <c r="C112" s="121" t="s">
        <v>754</v>
      </c>
      <c r="D112" s="121" t="s">
        <v>1043</v>
      </c>
      <c r="E112" s="121" t="s">
        <v>844</v>
      </c>
      <c r="F112" s="121" t="s">
        <v>1046</v>
      </c>
      <c r="G112" s="124">
        <v>1463.28</v>
      </c>
      <c r="H112" s="124">
        <v>0</v>
      </c>
      <c r="I112" s="124">
        <v>1463.28</v>
      </c>
      <c r="J112" s="123">
        <v>1382.31</v>
      </c>
      <c r="K112" s="123">
        <v>0</v>
      </c>
      <c r="L112" s="125">
        <v>0</v>
      </c>
      <c r="M112" s="124">
        <v>1382.31</v>
      </c>
      <c r="N112" s="123">
        <v>80.97</v>
      </c>
      <c r="O112" s="122">
        <v>5.5335000000000002E-2</v>
      </c>
    </row>
    <row r="113" spans="1:15" s="131" customFormat="1" ht="13.2" hidden="1" customHeight="1">
      <c r="A113" s="121" t="s">
        <v>1084</v>
      </c>
      <c r="B113" s="121" t="s">
        <v>1004</v>
      </c>
      <c r="C113" s="121" t="s">
        <v>754</v>
      </c>
      <c r="D113" s="121" t="s">
        <v>1043</v>
      </c>
      <c r="E113" s="121" t="s">
        <v>99</v>
      </c>
      <c r="F113" s="121" t="s">
        <v>1042</v>
      </c>
      <c r="G113" s="124">
        <v>47855</v>
      </c>
      <c r="H113" s="124">
        <v>-1073.29</v>
      </c>
      <c r="I113" s="124">
        <v>46781.71</v>
      </c>
      <c r="J113" s="123">
        <v>44638.080000000002</v>
      </c>
      <c r="K113" s="123">
        <v>0</v>
      </c>
      <c r="L113" s="125">
        <v>0</v>
      </c>
      <c r="M113" s="124">
        <v>44638.080000000002</v>
      </c>
      <c r="N113" s="123">
        <v>2143.63</v>
      </c>
      <c r="O113" s="122">
        <v>4.5822000000000002E-2</v>
      </c>
    </row>
    <row r="114" spans="1:15" s="131" customFormat="1" ht="13.2" hidden="1" customHeight="1">
      <c r="A114" s="121" t="s">
        <v>1083</v>
      </c>
      <c r="B114" s="121" t="s">
        <v>960</v>
      </c>
      <c r="C114" s="121" t="s">
        <v>752</v>
      </c>
      <c r="D114" s="121" t="s">
        <v>1043</v>
      </c>
      <c r="E114" s="121" t="s">
        <v>103</v>
      </c>
      <c r="F114" s="121" t="s">
        <v>1047</v>
      </c>
      <c r="G114" s="124">
        <v>10500</v>
      </c>
      <c r="H114" s="124">
        <v>0</v>
      </c>
      <c r="I114" s="124">
        <v>10500</v>
      </c>
      <c r="J114" s="123">
        <v>8505.26</v>
      </c>
      <c r="K114" s="123">
        <v>0</v>
      </c>
      <c r="L114" s="125">
        <v>0</v>
      </c>
      <c r="M114" s="124">
        <v>8505.26</v>
      </c>
      <c r="N114" s="123">
        <v>1994.74</v>
      </c>
      <c r="O114" s="122">
        <v>0.189975</v>
      </c>
    </row>
    <row r="115" spans="1:15" s="131" customFormat="1" ht="13.2" hidden="1" customHeight="1">
      <c r="A115" s="121" t="s">
        <v>1083</v>
      </c>
      <c r="B115" s="121" t="s">
        <v>960</v>
      </c>
      <c r="C115" s="121" t="s">
        <v>752</v>
      </c>
      <c r="D115" s="121" t="s">
        <v>1043</v>
      </c>
      <c r="E115" s="121" t="s">
        <v>844</v>
      </c>
      <c r="F115" s="121" t="s">
        <v>1046</v>
      </c>
      <c r="G115" s="124">
        <v>294</v>
      </c>
      <c r="H115" s="124">
        <v>0</v>
      </c>
      <c r="I115" s="124">
        <v>294</v>
      </c>
      <c r="J115" s="123">
        <v>238.15</v>
      </c>
      <c r="K115" s="123">
        <v>0</v>
      </c>
      <c r="L115" s="125">
        <v>0</v>
      </c>
      <c r="M115" s="124">
        <v>238.15</v>
      </c>
      <c r="N115" s="123">
        <v>55.85</v>
      </c>
      <c r="O115" s="122">
        <v>0.189966</v>
      </c>
    </row>
    <row r="116" spans="1:15" s="131" customFormat="1" ht="13.2" customHeight="1">
      <c r="A116" s="121" t="s">
        <v>1082</v>
      </c>
      <c r="B116" s="121" t="s">
        <v>1151</v>
      </c>
      <c r="C116" s="121" t="s">
        <v>1044</v>
      </c>
      <c r="D116" s="121" t="s">
        <v>1043</v>
      </c>
      <c r="E116" s="121" t="s">
        <v>103</v>
      </c>
      <c r="F116" s="121" t="s">
        <v>1047</v>
      </c>
      <c r="G116" s="124">
        <v>0</v>
      </c>
      <c r="H116" s="124">
        <v>850000</v>
      </c>
      <c r="I116" s="124">
        <v>850000</v>
      </c>
      <c r="J116" s="123">
        <v>0</v>
      </c>
      <c r="K116" s="123">
        <v>0</v>
      </c>
      <c r="L116" s="125">
        <v>0</v>
      </c>
      <c r="M116" s="124">
        <v>0</v>
      </c>
      <c r="N116" s="123">
        <v>850000</v>
      </c>
      <c r="O116" s="122">
        <v>1</v>
      </c>
    </row>
    <row r="117" spans="1:15" s="131" customFormat="1" ht="13.2" customHeight="1">
      <c r="A117" s="121" t="s">
        <v>1082</v>
      </c>
      <c r="B117" s="121" t="s">
        <v>1151</v>
      </c>
      <c r="C117" s="121" t="s">
        <v>1044</v>
      </c>
      <c r="D117" s="121" t="s">
        <v>1043</v>
      </c>
      <c r="E117" s="121" t="s">
        <v>103</v>
      </c>
      <c r="F117" s="121" t="s">
        <v>1047</v>
      </c>
      <c r="G117" s="124">
        <v>0</v>
      </c>
      <c r="H117" s="124">
        <v>-850000</v>
      </c>
      <c r="I117" s="124">
        <v>-850000</v>
      </c>
      <c r="J117" s="123">
        <v>93836</v>
      </c>
      <c r="K117" s="123">
        <v>0</v>
      </c>
      <c r="L117" s="125">
        <v>0</v>
      </c>
      <c r="M117" s="124">
        <v>93836</v>
      </c>
      <c r="N117" s="123">
        <v>-943836</v>
      </c>
      <c r="O117" s="122">
        <v>1.110395</v>
      </c>
    </row>
    <row r="118" spans="1:15" s="131" customFormat="1" ht="13.2" customHeight="1">
      <c r="A118" s="121" t="s">
        <v>1082</v>
      </c>
      <c r="B118" s="121" t="s">
        <v>1151</v>
      </c>
      <c r="C118" s="121" t="s">
        <v>1044</v>
      </c>
      <c r="D118" s="121" t="s">
        <v>1043</v>
      </c>
      <c r="E118" s="121" t="s">
        <v>844</v>
      </c>
      <c r="F118" s="121" t="s">
        <v>1046</v>
      </c>
      <c r="G118" s="124">
        <v>8955</v>
      </c>
      <c r="H118" s="124">
        <v>0</v>
      </c>
      <c r="I118" s="124">
        <v>8955</v>
      </c>
      <c r="J118" s="123">
        <v>89408.41</v>
      </c>
      <c r="K118" s="123">
        <v>0</v>
      </c>
      <c r="L118" s="125">
        <v>0</v>
      </c>
      <c r="M118" s="124">
        <v>89408.41</v>
      </c>
      <c r="N118" s="123">
        <v>-80453.41</v>
      </c>
      <c r="O118" s="122">
        <v>-8.9841890000000006</v>
      </c>
    </row>
    <row r="119" spans="1:15" s="131" customFormat="1" ht="13.2" hidden="1" customHeight="1">
      <c r="A119" s="121" t="s">
        <v>1081</v>
      </c>
      <c r="B119" s="121" t="s">
        <v>898</v>
      </c>
      <c r="C119" s="121" t="s">
        <v>1201</v>
      </c>
      <c r="D119" s="121" t="s">
        <v>1043</v>
      </c>
      <c r="E119" s="121" t="s">
        <v>103</v>
      </c>
      <c r="F119" s="121" t="s">
        <v>1047</v>
      </c>
      <c r="G119" s="124">
        <v>75000</v>
      </c>
      <c r="H119" s="124">
        <v>0</v>
      </c>
      <c r="I119" s="124">
        <v>75000</v>
      </c>
      <c r="J119" s="123">
        <v>57817.54</v>
      </c>
      <c r="K119" s="123">
        <v>0</v>
      </c>
      <c r="L119" s="125">
        <v>0</v>
      </c>
      <c r="M119" s="124">
        <v>57817.54</v>
      </c>
      <c r="N119" s="123">
        <v>17182.46</v>
      </c>
      <c r="O119" s="122">
        <v>0.229099</v>
      </c>
    </row>
    <row r="120" spans="1:15" s="131" customFormat="1" ht="13.2" hidden="1" customHeight="1">
      <c r="A120" s="121" t="s">
        <v>1081</v>
      </c>
      <c r="B120" s="121" t="s">
        <v>898</v>
      </c>
      <c r="C120" s="121" t="s">
        <v>1201</v>
      </c>
      <c r="D120" s="121" t="s">
        <v>1043</v>
      </c>
      <c r="E120" s="121" t="s">
        <v>844</v>
      </c>
      <c r="F120" s="121" t="s">
        <v>1046</v>
      </c>
      <c r="G120" s="124">
        <v>2380</v>
      </c>
      <c r="H120" s="124">
        <v>0</v>
      </c>
      <c r="I120" s="124">
        <v>2380</v>
      </c>
      <c r="J120" s="123">
        <v>1681.26</v>
      </c>
      <c r="K120" s="123">
        <v>0</v>
      </c>
      <c r="L120" s="125">
        <v>0</v>
      </c>
      <c r="M120" s="124">
        <v>1681.26</v>
      </c>
      <c r="N120" s="123">
        <v>698.74</v>
      </c>
      <c r="O120" s="122">
        <v>0.29358800000000002</v>
      </c>
    </row>
    <row r="121" spans="1:15" s="131" customFormat="1" ht="13.2" hidden="1" customHeight="1">
      <c r="A121" s="121" t="s">
        <v>1081</v>
      </c>
      <c r="B121" s="121" t="s">
        <v>898</v>
      </c>
      <c r="C121" s="121" t="s">
        <v>1201</v>
      </c>
      <c r="D121" s="121" t="s">
        <v>1043</v>
      </c>
      <c r="E121" s="121" t="s">
        <v>99</v>
      </c>
      <c r="F121" s="121" t="s">
        <v>1042</v>
      </c>
      <c r="G121" s="124">
        <v>10000</v>
      </c>
      <c r="H121" s="124">
        <v>0</v>
      </c>
      <c r="I121" s="124">
        <v>10000</v>
      </c>
      <c r="J121" s="123">
        <v>2227.5</v>
      </c>
      <c r="K121" s="123">
        <v>0</v>
      </c>
      <c r="L121" s="125">
        <v>0</v>
      </c>
      <c r="M121" s="124">
        <v>2227.5</v>
      </c>
      <c r="N121" s="123">
        <v>7772.5</v>
      </c>
      <c r="O121" s="122">
        <v>0.77725</v>
      </c>
    </row>
    <row r="122" spans="1:15" s="131" customFormat="1" ht="13.2" hidden="1" customHeight="1">
      <c r="A122" s="121" t="s">
        <v>1080</v>
      </c>
      <c r="B122" s="121" t="s">
        <v>900</v>
      </c>
      <c r="C122" s="121" t="s">
        <v>1201</v>
      </c>
      <c r="D122" s="121" t="s">
        <v>1043</v>
      </c>
      <c r="E122" s="121" t="s">
        <v>103</v>
      </c>
      <c r="F122" s="121" t="s">
        <v>1047</v>
      </c>
      <c r="G122" s="124">
        <v>374970</v>
      </c>
      <c r="H122" s="124">
        <v>0</v>
      </c>
      <c r="I122" s="124">
        <v>374970</v>
      </c>
      <c r="J122" s="123">
        <v>335723.12</v>
      </c>
      <c r="K122" s="123">
        <v>0</v>
      </c>
      <c r="L122" s="125">
        <v>0</v>
      </c>
      <c r="M122" s="124">
        <v>335723.12</v>
      </c>
      <c r="N122" s="123">
        <v>39246.879999999997</v>
      </c>
      <c r="O122" s="122">
        <v>0.104667</v>
      </c>
    </row>
    <row r="123" spans="1:15" s="131" customFormat="1" ht="13.2" hidden="1" customHeight="1">
      <c r="A123" s="121" t="s">
        <v>1080</v>
      </c>
      <c r="B123" s="121" t="s">
        <v>900</v>
      </c>
      <c r="C123" s="121" t="s">
        <v>1201</v>
      </c>
      <c r="D123" s="121" t="s">
        <v>1043</v>
      </c>
      <c r="E123" s="121" t="s">
        <v>844</v>
      </c>
      <c r="F123" s="121" t="s">
        <v>1046</v>
      </c>
      <c r="G123" s="124">
        <v>12313.28</v>
      </c>
      <c r="H123" s="124">
        <v>0</v>
      </c>
      <c r="I123" s="124">
        <v>12313.28</v>
      </c>
      <c r="J123" s="123">
        <v>10237.459999999999</v>
      </c>
      <c r="K123" s="123">
        <v>0</v>
      </c>
      <c r="L123" s="125">
        <v>0</v>
      </c>
      <c r="M123" s="124">
        <v>10237.459999999999</v>
      </c>
      <c r="N123" s="123">
        <v>2075.8200000000002</v>
      </c>
      <c r="O123" s="122">
        <v>0.16858400000000001</v>
      </c>
    </row>
    <row r="124" spans="1:15" s="131" customFormat="1" ht="13.2" hidden="1" customHeight="1">
      <c r="A124" s="121" t="s">
        <v>1080</v>
      </c>
      <c r="B124" s="121" t="s">
        <v>900</v>
      </c>
      <c r="C124" s="121" t="s">
        <v>1201</v>
      </c>
      <c r="D124" s="121" t="s">
        <v>1043</v>
      </c>
      <c r="E124" s="121" t="s">
        <v>99</v>
      </c>
      <c r="F124" s="121" t="s">
        <v>1042</v>
      </c>
      <c r="G124" s="124">
        <v>64790</v>
      </c>
      <c r="H124" s="124">
        <v>0</v>
      </c>
      <c r="I124" s="124">
        <v>64790</v>
      </c>
      <c r="J124" s="123">
        <v>29899.98</v>
      </c>
      <c r="K124" s="123">
        <v>0</v>
      </c>
      <c r="L124" s="125">
        <v>0</v>
      </c>
      <c r="M124" s="124">
        <v>29899.98</v>
      </c>
      <c r="N124" s="123">
        <v>34890.019999999997</v>
      </c>
      <c r="O124" s="122">
        <v>0.53850900000000002</v>
      </c>
    </row>
    <row r="125" spans="1:15" s="131" customFormat="1" ht="13.2" hidden="1" customHeight="1">
      <c r="A125" s="121" t="s">
        <v>1079</v>
      </c>
      <c r="B125" s="121" t="s">
        <v>962</v>
      </c>
      <c r="C125" s="121" t="s">
        <v>752</v>
      </c>
      <c r="D125" s="121" t="s">
        <v>1043</v>
      </c>
      <c r="E125" s="121" t="s">
        <v>103</v>
      </c>
      <c r="F125" s="121" t="s">
        <v>1047</v>
      </c>
      <c r="G125" s="124">
        <v>19795</v>
      </c>
      <c r="H125" s="124">
        <v>-1751.63</v>
      </c>
      <c r="I125" s="124">
        <v>18043.37</v>
      </c>
      <c r="J125" s="123">
        <v>11384.22</v>
      </c>
      <c r="K125" s="123">
        <v>0</v>
      </c>
      <c r="L125" s="125">
        <v>0</v>
      </c>
      <c r="M125" s="124">
        <v>11384.22</v>
      </c>
      <c r="N125" s="123">
        <v>6659.15</v>
      </c>
      <c r="O125" s="122">
        <v>0.369064</v>
      </c>
    </row>
    <row r="126" spans="1:15" s="131" customFormat="1" ht="13.2" hidden="1" customHeight="1">
      <c r="A126" s="121" t="s">
        <v>1079</v>
      </c>
      <c r="B126" s="121" t="s">
        <v>962</v>
      </c>
      <c r="C126" s="121" t="s">
        <v>752</v>
      </c>
      <c r="D126" s="121" t="s">
        <v>1043</v>
      </c>
      <c r="E126" s="121" t="s">
        <v>844</v>
      </c>
      <c r="F126" s="121" t="s">
        <v>1046</v>
      </c>
      <c r="G126" s="124">
        <v>2776.96</v>
      </c>
      <c r="H126" s="124">
        <v>0</v>
      </c>
      <c r="I126" s="124">
        <v>2776.96</v>
      </c>
      <c r="J126" s="123">
        <v>2393.1999999999998</v>
      </c>
      <c r="K126" s="123">
        <v>0</v>
      </c>
      <c r="L126" s="125">
        <v>0</v>
      </c>
      <c r="M126" s="124">
        <v>2393.1999999999998</v>
      </c>
      <c r="N126" s="123">
        <v>383.76</v>
      </c>
      <c r="O126" s="122">
        <v>0.13819400000000001</v>
      </c>
    </row>
    <row r="127" spans="1:15" s="131" customFormat="1" hidden="1">
      <c r="A127" s="121" t="s">
        <v>1079</v>
      </c>
      <c r="B127" s="121" t="s">
        <v>962</v>
      </c>
      <c r="C127" s="121" t="s">
        <v>752</v>
      </c>
      <c r="D127" s="121" t="s">
        <v>1043</v>
      </c>
      <c r="E127" s="121" t="s">
        <v>99</v>
      </c>
      <c r="F127" s="121" t="s">
        <v>1042</v>
      </c>
      <c r="G127" s="124">
        <v>14864</v>
      </c>
      <c r="H127" s="124">
        <v>0</v>
      </c>
      <c r="I127" s="124">
        <v>14864</v>
      </c>
      <c r="J127" s="123">
        <v>7817</v>
      </c>
      <c r="K127" s="123">
        <v>0</v>
      </c>
      <c r="L127" s="125">
        <v>0</v>
      </c>
      <c r="M127" s="124">
        <v>7817</v>
      </c>
      <c r="N127" s="123">
        <v>7047</v>
      </c>
      <c r="O127" s="122">
        <v>0.47409800000000002</v>
      </c>
    </row>
    <row r="128" spans="1:15" s="131" customFormat="1" ht="13.2" hidden="1" customHeight="1">
      <c r="A128" s="121" t="s">
        <v>1079</v>
      </c>
      <c r="B128" s="121" t="s">
        <v>962</v>
      </c>
      <c r="C128" s="121" t="s">
        <v>752</v>
      </c>
      <c r="D128" s="121" t="s">
        <v>1043</v>
      </c>
      <c r="E128" s="121" t="s">
        <v>95</v>
      </c>
      <c r="F128" s="121" t="s">
        <v>1051</v>
      </c>
      <c r="G128" s="124">
        <v>64518.25</v>
      </c>
      <c r="H128" s="124">
        <v>1751.63</v>
      </c>
      <c r="I128" s="124">
        <v>66269.88</v>
      </c>
      <c r="J128" s="123">
        <v>66269.899999999994</v>
      </c>
      <c r="K128" s="123">
        <v>0</v>
      </c>
      <c r="L128" s="125">
        <v>0</v>
      </c>
      <c r="M128" s="124">
        <v>66269.899999999994</v>
      </c>
      <c r="N128" s="123">
        <v>-0.02</v>
      </c>
      <c r="O128" s="122">
        <v>0</v>
      </c>
    </row>
    <row r="129" spans="1:15" s="131" customFormat="1" ht="13.2" customHeight="1">
      <c r="A129" s="121" t="s">
        <v>1078</v>
      </c>
      <c r="B129" s="121" t="s">
        <v>901</v>
      </c>
      <c r="C129" s="121" t="s">
        <v>1201</v>
      </c>
      <c r="D129" s="121" t="s">
        <v>1043</v>
      </c>
      <c r="E129" s="121" t="s">
        <v>103</v>
      </c>
      <c r="F129" s="121" t="s">
        <v>1047</v>
      </c>
      <c r="G129" s="124">
        <v>10000</v>
      </c>
      <c r="H129" s="124">
        <v>-836.91</v>
      </c>
      <c r="I129" s="124">
        <v>9163.09</v>
      </c>
      <c r="J129" s="123">
        <v>7016.82</v>
      </c>
      <c r="K129" s="123">
        <v>0</v>
      </c>
      <c r="L129" s="125">
        <v>0</v>
      </c>
      <c r="M129" s="124">
        <v>7016.82</v>
      </c>
      <c r="N129" s="123">
        <v>2146.27</v>
      </c>
      <c r="O129" s="122">
        <v>0.23422999999999999</v>
      </c>
    </row>
    <row r="130" spans="1:15" s="131" customFormat="1" ht="13.2" customHeight="1">
      <c r="A130" s="121" t="s">
        <v>1078</v>
      </c>
      <c r="B130" s="121" t="s">
        <v>901</v>
      </c>
      <c r="C130" s="121" t="s">
        <v>1201</v>
      </c>
      <c r="D130" s="121" t="s">
        <v>1043</v>
      </c>
      <c r="E130" s="121" t="s">
        <v>844</v>
      </c>
      <c r="F130" s="121" t="s">
        <v>1046</v>
      </c>
      <c r="G130" s="124">
        <v>6059.76</v>
      </c>
      <c r="H130" s="124">
        <v>0</v>
      </c>
      <c r="I130" s="124">
        <v>6059.76</v>
      </c>
      <c r="J130" s="123">
        <v>5798.59</v>
      </c>
      <c r="K130" s="123">
        <v>0</v>
      </c>
      <c r="L130" s="125">
        <v>0</v>
      </c>
      <c r="M130" s="124">
        <v>5798.59</v>
      </c>
      <c r="N130" s="123">
        <v>261.17</v>
      </c>
      <c r="O130" s="122">
        <v>4.3098999999999998E-2</v>
      </c>
    </row>
    <row r="131" spans="1:15" s="131" customFormat="1">
      <c r="A131" s="121" t="s">
        <v>1078</v>
      </c>
      <c r="B131" s="121" t="s">
        <v>901</v>
      </c>
      <c r="C131" s="121" t="s">
        <v>1201</v>
      </c>
      <c r="D131" s="121" t="s">
        <v>1043</v>
      </c>
      <c r="E131" s="121" t="s">
        <v>99</v>
      </c>
      <c r="F131" s="121" t="s">
        <v>1042</v>
      </c>
      <c r="G131" s="124">
        <v>7600</v>
      </c>
      <c r="H131" s="124">
        <v>1912.76</v>
      </c>
      <c r="I131" s="124">
        <v>9512.76</v>
      </c>
      <c r="J131" s="123">
        <v>7757.76</v>
      </c>
      <c r="K131" s="123">
        <v>0</v>
      </c>
      <c r="L131" s="125">
        <v>0</v>
      </c>
      <c r="M131" s="124">
        <v>7757.76</v>
      </c>
      <c r="N131" s="123">
        <v>1755</v>
      </c>
      <c r="O131" s="122">
        <v>0.18448899999999999</v>
      </c>
    </row>
    <row r="132" spans="1:15" s="131" customFormat="1" ht="13.2" customHeight="1">
      <c r="A132" s="121" t="s">
        <v>1078</v>
      </c>
      <c r="B132" s="121" t="s">
        <v>901</v>
      </c>
      <c r="C132" s="121" t="s">
        <v>1201</v>
      </c>
      <c r="D132" s="121" t="s">
        <v>1043</v>
      </c>
      <c r="E132" s="121" t="s">
        <v>95</v>
      </c>
      <c r="F132" s="121" t="s">
        <v>1051</v>
      </c>
      <c r="G132" s="124">
        <v>198819.91</v>
      </c>
      <c r="H132" s="124">
        <v>-1075.8499999999999</v>
      </c>
      <c r="I132" s="124">
        <v>197744.06</v>
      </c>
      <c r="J132" s="123">
        <v>192316.02</v>
      </c>
      <c r="K132" s="123">
        <v>0</v>
      </c>
      <c r="L132" s="125">
        <v>0</v>
      </c>
      <c r="M132" s="124">
        <v>192316.02</v>
      </c>
      <c r="N132" s="123">
        <v>5428.04</v>
      </c>
      <c r="O132" s="122">
        <v>2.7449999999999999E-2</v>
      </c>
    </row>
    <row r="133" spans="1:15" s="131" customFormat="1" ht="13.2" customHeight="1">
      <c r="A133" s="121" t="s">
        <v>1077</v>
      </c>
      <c r="B133" s="121" t="s">
        <v>902</v>
      </c>
      <c r="C133" s="121" t="s">
        <v>1201</v>
      </c>
      <c r="D133" s="121" t="s">
        <v>1043</v>
      </c>
      <c r="E133" s="121" t="s">
        <v>103</v>
      </c>
      <c r="F133" s="121" t="s">
        <v>1047</v>
      </c>
      <c r="G133" s="124">
        <v>28000</v>
      </c>
      <c r="H133" s="124">
        <v>0</v>
      </c>
      <c r="I133" s="124">
        <v>28000</v>
      </c>
      <c r="J133" s="123">
        <v>21588.41</v>
      </c>
      <c r="K133" s="123">
        <v>0</v>
      </c>
      <c r="L133" s="125">
        <v>0</v>
      </c>
      <c r="M133" s="124">
        <v>21588.41</v>
      </c>
      <c r="N133" s="123">
        <v>6411.59</v>
      </c>
      <c r="O133" s="122">
        <v>0.22898499999999999</v>
      </c>
    </row>
    <row r="134" spans="1:15" s="131" customFormat="1" ht="13.2" customHeight="1">
      <c r="A134" s="121" t="s">
        <v>1077</v>
      </c>
      <c r="B134" s="121" t="s">
        <v>902</v>
      </c>
      <c r="C134" s="121" t="s">
        <v>1201</v>
      </c>
      <c r="D134" s="121" t="s">
        <v>1043</v>
      </c>
      <c r="E134" s="121" t="s">
        <v>844</v>
      </c>
      <c r="F134" s="121" t="s">
        <v>1046</v>
      </c>
      <c r="G134" s="124">
        <v>1089.76</v>
      </c>
      <c r="H134" s="124">
        <v>0</v>
      </c>
      <c r="I134" s="124">
        <v>1089.76</v>
      </c>
      <c r="J134" s="123">
        <v>891.55</v>
      </c>
      <c r="K134" s="123">
        <v>0</v>
      </c>
      <c r="L134" s="125">
        <v>0</v>
      </c>
      <c r="M134" s="124">
        <v>891.55</v>
      </c>
      <c r="N134" s="123">
        <v>198.21</v>
      </c>
      <c r="O134" s="122">
        <v>0.18188399999999999</v>
      </c>
    </row>
    <row r="135" spans="1:15" s="131" customFormat="1" ht="13.2" customHeight="1">
      <c r="A135" s="121" t="s">
        <v>1077</v>
      </c>
      <c r="B135" s="121" t="s">
        <v>902</v>
      </c>
      <c r="C135" s="121" t="s">
        <v>1201</v>
      </c>
      <c r="D135" s="121" t="s">
        <v>1043</v>
      </c>
      <c r="E135" s="121" t="s">
        <v>99</v>
      </c>
      <c r="F135" s="121" t="s">
        <v>1042</v>
      </c>
      <c r="G135" s="124">
        <v>10920</v>
      </c>
      <c r="H135" s="124">
        <v>0</v>
      </c>
      <c r="I135" s="124">
        <v>10920</v>
      </c>
      <c r="J135" s="123">
        <v>10253.280000000001</v>
      </c>
      <c r="K135" s="123">
        <v>0</v>
      </c>
      <c r="L135" s="125">
        <v>0</v>
      </c>
      <c r="M135" s="124">
        <v>10253.280000000001</v>
      </c>
      <c r="N135" s="123">
        <v>666.72</v>
      </c>
      <c r="O135" s="122">
        <v>6.1054999999999998E-2</v>
      </c>
    </row>
    <row r="136" spans="1:15" s="131" customFormat="1" ht="13.2" customHeight="1">
      <c r="A136" s="121" t="s">
        <v>1076</v>
      </c>
      <c r="B136" s="121" t="s">
        <v>903</v>
      </c>
      <c r="C136" s="121" t="s">
        <v>1201</v>
      </c>
      <c r="D136" s="121" t="s">
        <v>1043</v>
      </c>
      <c r="E136" s="121" t="s">
        <v>103</v>
      </c>
      <c r="F136" s="121" t="s">
        <v>1047</v>
      </c>
      <c r="G136" s="124">
        <v>32228</v>
      </c>
      <c r="H136" s="124">
        <v>0</v>
      </c>
      <c r="I136" s="124">
        <v>32228</v>
      </c>
      <c r="J136" s="123">
        <v>25234.04</v>
      </c>
      <c r="K136" s="123">
        <v>0</v>
      </c>
      <c r="L136" s="125">
        <v>0</v>
      </c>
      <c r="M136" s="124">
        <v>25234.04</v>
      </c>
      <c r="N136" s="123">
        <v>6993.96</v>
      </c>
      <c r="O136" s="122">
        <v>0.21701500000000001</v>
      </c>
    </row>
    <row r="137" spans="1:15" s="131" customFormat="1" ht="13.2" customHeight="1">
      <c r="A137" s="121" t="s">
        <v>1076</v>
      </c>
      <c r="B137" s="121" t="s">
        <v>903</v>
      </c>
      <c r="C137" s="121" t="s">
        <v>1201</v>
      </c>
      <c r="D137" s="121" t="s">
        <v>1043</v>
      </c>
      <c r="E137" s="121" t="s">
        <v>844</v>
      </c>
      <c r="F137" s="121" t="s">
        <v>1046</v>
      </c>
      <c r="G137" s="124">
        <v>902.38</v>
      </c>
      <c r="H137" s="124">
        <v>0</v>
      </c>
      <c r="I137" s="124">
        <v>902.38</v>
      </c>
      <c r="J137" s="123">
        <v>706.55</v>
      </c>
      <c r="K137" s="123">
        <v>0</v>
      </c>
      <c r="L137" s="125">
        <v>0</v>
      </c>
      <c r="M137" s="124">
        <v>706.55</v>
      </c>
      <c r="N137" s="123">
        <v>195.83</v>
      </c>
      <c r="O137" s="122">
        <v>0.21701500000000001</v>
      </c>
    </row>
    <row r="138" spans="1:15" s="131" customFormat="1" ht="13.2" customHeight="1">
      <c r="A138" s="121" t="s">
        <v>1075</v>
      </c>
      <c r="B138" s="121" t="s">
        <v>905</v>
      </c>
      <c r="C138" s="121" t="s">
        <v>1201</v>
      </c>
      <c r="D138" s="121" t="s">
        <v>1043</v>
      </c>
      <c r="E138" s="121" t="s">
        <v>103</v>
      </c>
      <c r="F138" s="121" t="s">
        <v>1047</v>
      </c>
      <c r="G138" s="124">
        <v>165147</v>
      </c>
      <c r="H138" s="124">
        <v>0</v>
      </c>
      <c r="I138" s="124">
        <v>165147</v>
      </c>
      <c r="J138" s="123">
        <v>137628.94</v>
      </c>
      <c r="K138" s="123">
        <v>0</v>
      </c>
      <c r="L138" s="125">
        <v>0</v>
      </c>
      <c r="M138" s="124">
        <v>137628.94</v>
      </c>
      <c r="N138" s="123">
        <v>27518.06</v>
      </c>
      <c r="O138" s="122">
        <v>0.166628</v>
      </c>
    </row>
    <row r="139" spans="1:15" s="131" customFormat="1" ht="13.2" customHeight="1">
      <c r="A139" s="121" t="s">
        <v>1075</v>
      </c>
      <c r="B139" s="121" t="s">
        <v>905</v>
      </c>
      <c r="C139" s="121" t="s">
        <v>1201</v>
      </c>
      <c r="D139" s="121" t="s">
        <v>1043</v>
      </c>
      <c r="E139" s="121" t="s">
        <v>844</v>
      </c>
      <c r="F139" s="121" t="s">
        <v>1046</v>
      </c>
      <c r="G139" s="124">
        <v>5689.26</v>
      </c>
      <c r="H139" s="124">
        <v>0</v>
      </c>
      <c r="I139" s="124">
        <v>5689.26</v>
      </c>
      <c r="J139" s="123">
        <v>4194.7</v>
      </c>
      <c r="K139" s="123">
        <v>0</v>
      </c>
      <c r="L139" s="125">
        <v>0</v>
      </c>
      <c r="M139" s="124">
        <v>4194.7</v>
      </c>
      <c r="N139" s="123">
        <v>1494.56</v>
      </c>
      <c r="O139" s="122">
        <v>0.26269799999999999</v>
      </c>
    </row>
    <row r="140" spans="1:15" s="131" customFormat="1" ht="13.2" customHeight="1">
      <c r="A140" s="121" t="s">
        <v>1075</v>
      </c>
      <c r="B140" s="121" t="s">
        <v>905</v>
      </c>
      <c r="C140" s="121" t="s">
        <v>1201</v>
      </c>
      <c r="D140" s="121" t="s">
        <v>1043</v>
      </c>
      <c r="E140" s="121" t="s">
        <v>99</v>
      </c>
      <c r="F140" s="121" t="s">
        <v>1042</v>
      </c>
      <c r="G140" s="124">
        <v>38041</v>
      </c>
      <c r="H140" s="124">
        <v>0</v>
      </c>
      <c r="I140" s="124">
        <v>38041</v>
      </c>
      <c r="J140" s="123">
        <v>12181.41</v>
      </c>
      <c r="K140" s="123">
        <v>0</v>
      </c>
      <c r="L140" s="125">
        <v>0</v>
      </c>
      <c r="M140" s="124">
        <v>12181.41</v>
      </c>
      <c r="N140" s="123">
        <v>25859.59</v>
      </c>
      <c r="O140" s="122">
        <v>0.679782</v>
      </c>
    </row>
    <row r="141" spans="1:15" s="131" customFormat="1" ht="13.2" customHeight="1">
      <c r="A141" s="121" t="s">
        <v>1074</v>
      </c>
      <c r="B141" s="121" t="s">
        <v>878</v>
      </c>
      <c r="C141" s="121" t="s">
        <v>1201</v>
      </c>
      <c r="D141" s="121" t="s">
        <v>1043</v>
      </c>
      <c r="E141" s="121" t="s">
        <v>103</v>
      </c>
      <c r="F141" s="121" t="s">
        <v>1047</v>
      </c>
      <c r="G141" s="124">
        <v>187340</v>
      </c>
      <c r="H141" s="124">
        <v>13000</v>
      </c>
      <c r="I141" s="124">
        <v>200340</v>
      </c>
      <c r="J141" s="123">
        <v>187437.19</v>
      </c>
      <c r="K141" s="123">
        <v>0</v>
      </c>
      <c r="L141" s="125">
        <v>0</v>
      </c>
      <c r="M141" s="124">
        <v>187437.19</v>
      </c>
      <c r="N141" s="123">
        <v>12902.81</v>
      </c>
      <c r="O141" s="122">
        <v>6.4405000000000004E-2</v>
      </c>
    </row>
    <row r="142" spans="1:15" s="131" customFormat="1" ht="13.2" customHeight="1">
      <c r="A142" s="121" t="s">
        <v>1074</v>
      </c>
      <c r="B142" s="121" t="s">
        <v>878</v>
      </c>
      <c r="C142" s="121" t="s">
        <v>1201</v>
      </c>
      <c r="D142" s="121" t="s">
        <v>1043</v>
      </c>
      <c r="E142" s="121" t="s">
        <v>844</v>
      </c>
      <c r="F142" s="121" t="s">
        <v>1046</v>
      </c>
      <c r="G142" s="124">
        <v>6169.52</v>
      </c>
      <c r="H142" s="124">
        <v>0</v>
      </c>
      <c r="I142" s="124">
        <v>6169.52</v>
      </c>
      <c r="J142" s="123">
        <v>5302.13</v>
      </c>
      <c r="K142" s="123">
        <v>0</v>
      </c>
      <c r="L142" s="125">
        <v>0</v>
      </c>
      <c r="M142" s="124">
        <v>5302.13</v>
      </c>
      <c r="N142" s="123">
        <v>867.39</v>
      </c>
      <c r="O142" s="122">
        <v>0.140593</v>
      </c>
    </row>
    <row r="143" spans="1:15" s="131" customFormat="1" ht="13.2" customHeight="1">
      <c r="A143" s="121" t="s">
        <v>1074</v>
      </c>
      <c r="B143" s="121" t="s">
        <v>878</v>
      </c>
      <c r="C143" s="121" t="s">
        <v>1201</v>
      </c>
      <c r="D143" s="121" t="s">
        <v>1043</v>
      </c>
      <c r="E143" s="121" t="s">
        <v>99</v>
      </c>
      <c r="F143" s="121" t="s">
        <v>1042</v>
      </c>
      <c r="G143" s="124">
        <v>33000</v>
      </c>
      <c r="H143" s="124">
        <v>-13000</v>
      </c>
      <c r="I143" s="124">
        <v>20000</v>
      </c>
      <c r="J143" s="123">
        <v>1924.01</v>
      </c>
      <c r="K143" s="123">
        <v>0</v>
      </c>
      <c r="L143" s="125">
        <v>0</v>
      </c>
      <c r="M143" s="124">
        <v>1924.01</v>
      </c>
      <c r="N143" s="123">
        <v>18075.990000000002</v>
      </c>
      <c r="O143" s="122">
        <v>0.90380000000000005</v>
      </c>
    </row>
    <row r="144" spans="1:15" s="131" customFormat="1" ht="13.2" customHeight="1">
      <c r="A144" s="121" t="s">
        <v>1073</v>
      </c>
      <c r="B144" s="121" t="s">
        <v>907</v>
      </c>
      <c r="C144" s="121" t="s">
        <v>1201</v>
      </c>
      <c r="D144" s="121" t="s">
        <v>1043</v>
      </c>
      <c r="E144" s="121" t="s">
        <v>103</v>
      </c>
      <c r="F144" s="121" t="s">
        <v>1047</v>
      </c>
      <c r="G144" s="124">
        <v>12300</v>
      </c>
      <c r="H144" s="124">
        <v>-5961.57</v>
      </c>
      <c r="I144" s="124">
        <v>6338.43</v>
      </c>
      <c r="J144" s="123">
        <v>6469.56</v>
      </c>
      <c r="K144" s="123">
        <v>0</v>
      </c>
      <c r="L144" s="125">
        <v>0</v>
      </c>
      <c r="M144" s="124">
        <v>6469.56</v>
      </c>
      <c r="N144" s="123">
        <v>-131.13</v>
      </c>
      <c r="O144" s="122">
        <v>-2.0688000000000002E-2</v>
      </c>
    </row>
    <row r="145" spans="1:15" s="131" customFormat="1">
      <c r="A145" s="121" t="s">
        <v>1073</v>
      </c>
      <c r="B145" s="121" t="s">
        <v>907</v>
      </c>
      <c r="C145" s="121" t="s">
        <v>1201</v>
      </c>
      <c r="D145" s="121" t="s">
        <v>1043</v>
      </c>
      <c r="E145" s="121" t="s">
        <v>844</v>
      </c>
      <c r="F145" s="121" t="s">
        <v>1046</v>
      </c>
      <c r="G145" s="124">
        <v>1774.55</v>
      </c>
      <c r="H145" s="124">
        <v>0</v>
      </c>
      <c r="I145" s="124">
        <v>1774.55</v>
      </c>
      <c r="J145" s="123">
        <v>1787.87</v>
      </c>
      <c r="K145" s="123">
        <v>0</v>
      </c>
      <c r="L145" s="125">
        <v>0</v>
      </c>
      <c r="M145" s="124">
        <v>1787.87</v>
      </c>
      <c r="N145" s="123">
        <v>-13.32</v>
      </c>
      <c r="O145" s="122">
        <v>-7.5059999999999997E-3</v>
      </c>
    </row>
    <row r="146" spans="1:15" s="131" customFormat="1" ht="13.2" customHeight="1">
      <c r="A146" s="121" t="s">
        <v>1073</v>
      </c>
      <c r="B146" s="121" t="s">
        <v>907</v>
      </c>
      <c r="C146" s="121" t="s">
        <v>1201</v>
      </c>
      <c r="D146" s="121" t="s">
        <v>1043</v>
      </c>
      <c r="E146" s="121" t="s">
        <v>95</v>
      </c>
      <c r="F146" s="121" t="s">
        <v>1051</v>
      </c>
      <c r="G146" s="124">
        <v>51076.95</v>
      </c>
      <c r="H146" s="124">
        <v>5961.57</v>
      </c>
      <c r="I146" s="124">
        <v>57038.52</v>
      </c>
      <c r="J146" s="123">
        <v>57381.55</v>
      </c>
      <c r="K146" s="123">
        <v>0</v>
      </c>
      <c r="L146" s="125">
        <v>0</v>
      </c>
      <c r="M146" s="124">
        <v>57381.55</v>
      </c>
      <c r="N146" s="123">
        <v>-343.03</v>
      </c>
      <c r="O146" s="122">
        <v>-6.0140000000000002E-3</v>
      </c>
    </row>
    <row r="147" spans="1:15" s="131" customFormat="1" ht="13.2" customHeight="1">
      <c r="A147" s="121" t="s">
        <v>1072</v>
      </c>
      <c r="B147" s="121" t="s">
        <v>908</v>
      </c>
      <c r="C147" s="121" t="s">
        <v>1201</v>
      </c>
      <c r="D147" s="121" t="s">
        <v>1043</v>
      </c>
      <c r="E147" s="121" t="s">
        <v>103</v>
      </c>
      <c r="F147" s="121" t="s">
        <v>1047</v>
      </c>
      <c r="G147" s="124">
        <v>11985</v>
      </c>
      <c r="H147" s="124">
        <v>0</v>
      </c>
      <c r="I147" s="124">
        <v>11985</v>
      </c>
      <c r="J147" s="123">
        <v>7641.5</v>
      </c>
      <c r="K147" s="123">
        <v>0</v>
      </c>
      <c r="L147" s="125">
        <v>0</v>
      </c>
      <c r="M147" s="124">
        <v>7641.5</v>
      </c>
      <c r="N147" s="123">
        <v>4343.5</v>
      </c>
      <c r="O147" s="122">
        <v>0.36241099999999998</v>
      </c>
    </row>
    <row r="148" spans="1:15" s="131" customFormat="1" ht="13.2" customHeight="1">
      <c r="A148" s="121" t="s">
        <v>1072</v>
      </c>
      <c r="B148" s="121" t="s">
        <v>908</v>
      </c>
      <c r="C148" s="121" t="s">
        <v>1201</v>
      </c>
      <c r="D148" s="121" t="s">
        <v>1043</v>
      </c>
      <c r="E148" s="121" t="s">
        <v>844</v>
      </c>
      <c r="F148" s="121" t="s">
        <v>1046</v>
      </c>
      <c r="G148" s="124">
        <v>335.58</v>
      </c>
      <c r="H148" s="124">
        <v>0</v>
      </c>
      <c r="I148" s="124">
        <v>335.58</v>
      </c>
      <c r="J148" s="123">
        <v>213.96</v>
      </c>
      <c r="K148" s="123">
        <v>0</v>
      </c>
      <c r="L148" s="125">
        <v>0</v>
      </c>
      <c r="M148" s="124">
        <v>213.96</v>
      </c>
      <c r="N148" s="123">
        <v>121.62</v>
      </c>
      <c r="O148" s="122">
        <v>0.36241699999999999</v>
      </c>
    </row>
    <row r="149" spans="1:15" s="131" customFormat="1" ht="13.2" customHeight="1">
      <c r="A149" s="121" t="s">
        <v>1071</v>
      </c>
      <c r="B149" s="121" t="s">
        <v>910</v>
      </c>
      <c r="C149" s="121" t="s">
        <v>1201</v>
      </c>
      <c r="D149" s="121" t="s">
        <v>1043</v>
      </c>
      <c r="E149" s="121" t="s">
        <v>103</v>
      </c>
      <c r="F149" s="121" t="s">
        <v>1047</v>
      </c>
      <c r="G149" s="124">
        <v>23520</v>
      </c>
      <c r="H149" s="124">
        <v>0</v>
      </c>
      <c r="I149" s="124">
        <v>23520</v>
      </c>
      <c r="J149" s="123">
        <v>18648.86</v>
      </c>
      <c r="K149" s="123">
        <v>0</v>
      </c>
      <c r="L149" s="125">
        <v>0</v>
      </c>
      <c r="M149" s="124">
        <v>18648.86</v>
      </c>
      <c r="N149" s="123">
        <v>4871.1400000000003</v>
      </c>
      <c r="O149" s="122">
        <v>0.20710600000000001</v>
      </c>
    </row>
    <row r="150" spans="1:15" s="131" customFormat="1" ht="13.2" customHeight="1">
      <c r="A150" s="121" t="s">
        <v>1071</v>
      </c>
      <c r="B150" s="121" t="s">
        <v>910</v>
      </c>
      <c r="C150" s="121" t="s">
        <v>1201</v>
      </c>
      <c r="D150" s="121" t="s">
        <v>1043</v>
      </c>
      <c r="E150" s="121" t="s">
        <v>844</v>
      </c>
      <c r="F150" s="121" t="s">
        <v>1046</v>
      </c>
      <c r="G150" s="124">
        <v>4652.96</v>
      </c>
      <c r="H150" s="124">
        <v>0</v>
      </c>
      <c r="I150" s="124">
        <v>4652.96</v>
      </c>
      <c r="J150" s="123">
        <v>4558.51</v>
      </c>
      <c r="K150" s="123">
        <v>0</v>
      </c>
      <c r="L150" s="125">
        <v>0</v>
      </c>
      <c r="M150" s="124">
        <v>4558.51</v>
      </c>
      <c r="N150" s="123">
        <v>94.45</v>
      </c>
      <c r="O150" s="122">
        <v>2.0299000000000001E-2</v>
      </c>
    </row>
    <row r="151" spans="1:15" s="131" customFormat="1">
      <c r="A151" s="121" t="s">
        <v>1071</v>
      </c>
      <c r="B151" s="121" t="s">
        <v>910</v>
      </c>
      <c r="C151" s="121" t="s">
        <v>1201</v>
      </c>
      <c r="D151" s="121" t="s">
        <v>1043</v>
      </c>
      <c r="E151" s="121" t="s">
        <v>99</v>
      </c>
      <c r="F151" s="121" t="s">
        <v>1042</v>
      </c>
      <c r="G151" s="124">
        <v>6900</v>
      </c>
      <c r="H151" s="124">
        <v>0</v>
      </c>
      <c r="I151" s="124">
        <v>6900</v>
      </c>
      <c r="J151" s="123">
        <v>3150</v>
      </c>
      <c r="K151" s="123">
        <v>0</v>
      </c>
      <c r="L151" s="125">
        <v>0</v>
      </c>
      <c r="M151" s="124">
        <v>3150</v>
      </c>
      <c r="N151" s="123">
        <v>3750</v>
      </c>
      <c r="O151" s="122">
        <v>0.54347800000000002</v>
      </c>
    </row>
    <row r="152" spans="1:15" s="131" customFormat="1" ht="13.2" customHeight="1">
      <c r="A152" s="121" t="s">
        <v>1071</v>
      </c>
      <c r="B152" s="121" t="s">
        <v>910</v>
      </c>
      <c r="C152" s="121" t="s">
        <v>1201</v>
      </c>
      <c r="D152" s="121" t="s">
        <v>1043</v>
      </c>
      <c r="E152" s="121" t="s">
        <v>95</v>
      </c>
      <c r="F152" s="121" t="s">
        <v>1051</v>
      </c>
      <c r="G152" s="124">
        <v>135757.16</v>
      </c>
      <c r="H152" s="124">
        <v>0</v>
      </c>
      <c r="I152" s="124">
        <v>135757.16</v>
      </c>
      <c r="J152" s="123">
        <v>141004.79</v>
      </c>
      <c r="K152" s="123">
        <v>0</v>
      </c>
      <c r="L152" s="125">
        <v>0</v>
      </c>
      <c r="M152" s="124">
        <v>141004.79</v>
      </c>
      <c r="N152" s="123">
        <v>-5247.63</v>
      </c>
      <c r="O152" s="122">
        <v>-3.8655000000000002E-2</v>
      </c>
    </row>
    <row r="153" spans="1:15" s="131" customFormat="1" ht="13.2" customHeight="1">
      <c r="A153" s="121" t="s">
        <v>1070</v>
      </c>
      <c r="B153" s="121" t="s">
        <v>911</v>
      </c>
      <c r="C153" s="121" t="s">
        <v>1201</v>
      </c>
      <c r="D153" s="121" t="s">
        <v>1043</v>
      </c>
      <c r="E153" s="121" t="s">
        <v>103</v>
      </c>
      <c r="F153" s="121" t="s">
        <v>1047</v>
      </c>
      <c r="G153" s="124">
        <v>9655</v>
      </c>
      <c r="H153" s="124">
        <v>0</v>
      </c>
      <c r="I153" s="124">
        <v>9655</v>
      </c>
      <c r="J153" s="123">
        <v>6761.65</v>
      </c>
      <c r="K153" s="123">
        <v>0</v>
      </c>
      <c r="L153" s="125">
        <v>0</v>
      </c>
      <c r="M153" s="124">
        <v>6761.65</v>
      </c>
      <c r="N153" s="123">
        <v>2893.35</v>
      </c>
      <c r="O153" s="122">
        <v>0.299674</v>
      </c>
    </row>
    <row r="154" spans="1:15" s="131" customFormat="1" ht="13.2" customHeight="1">
      <c r="A154" s="121" t="s">
        <v>1070</v>
      </c>
      <c r="B154" s="121" t="s">
        <v>911</v>
      </c>
      <c r="C154" s="121" t="s">
        <v>1201</v>
      </c>
      <c r="D154" s="121" t="s">
        <v>1043</v>
      </c>
      <c r="E154" s="121" t="s">
        <v>844</v>
      </c>
      <c r="F154" s="121" t="s">
        <v>1046</v>
      </c>
      <c r="G154" s="124">
        <v>270.33999999999997</v>
      </c>
      <c r="H154" s="124">
        <v>0</v>
      </c>
      <c r="I154" s="124">
        <v>270.33999999999997</v>
      </c>
      <c r="J154" s="123">
        <v>189.33</v>
      </c>
      <c r="K154" s="123">
        <v>0</v>
      </c>
      <c r="L154" s="125">
        <v>0</v>
      </c>
      <c r="M154" s="124">
        <v>189.33</v>
      </c>
      <c r="N154" s="123">
        <v>81.010000000000005</v>
      </c>
      <c r="O154" s="122">
        <v>0.29965999999999998</v>
      </c>
    </row>
    <row r="155" spans="1:15" s="131" customFormat="1" ht="13.2" customHeight="1">
      <c r="A155" s="121" t="s">
        <v>1069</v>
      </c>
      <c r="B155" s="121" t="s">
        <v>913</v>
      </c>
      <c r="C155" s="121" t="s">
        <v>1201</v>
      </c>
      <c r="D155" s="121" t="s">
        <v>1043</v>
      </c>
      <c r="E155" s="121" t="s">
        <v>103</v>
      </c>
      <c r="F155" s="121" t="s">
        <v>1047</v>
      </c>
      <c r="G155" s="124">
        <v>60000</v>
      </c>
      <c r="H155" s="124">
        <v>0</v>
      </c>
      <c r="I155" s="124">
        <v>60000</v>
      </c>
      <c r="J155" s="123">
        <v>47167.27</v>
      </c>
      <c r="K155" s="123">
        <v>0</v>
      </c>
      <c r="L155" s="125">
        <v>0</v>
      </c>
      <c r="M155" s="124">
        <v>47167.27</v>
      </c>
      <c r="N155" s="123">
        <v>12832.73</v>
      </c>
      <c r="O155" s="122">
        <v>0.21387900000000001</v>
      </c>
    </row>
    <row r="156" spans="1:15" s="131" customFormat="1" ht="13.2" customHeight="1">
      <c r="A156" s="121" t="s">
        <v>1069</v>
      </c>
      <c r="B156" s="121" t="s">
        <v>913</v>
      </c>
      <c r="C156" s="121" t="s">
        <v>1201</v>
      </c>
      <c r="D156" s="121" t="s">
        <v>1043</v>
      </c>
      <c r="E156" s="121" t="s">
        <v>844</v>
      </c>
      <c r="F156" s="121" t="s">
        <v>1046</v>
      </c>
      <c r="G156" s="124">
        <v>1680</v>
      </c>
      <c r="H156" s="124">
        <v>0</v>
      </c>
      <c r="I156" s="124">
        <v>1680</v>
      </c>
      <c r="J156" s="123">
        <v>1320.68</v>
      </c>
      <c r="K156" s="123">
        <v>0</v>
      </c>
      <c r="L156" s="125">
        <v>0</v>
      </c>
      <c r="M156" s="124">
        <v>1320.68</v>
      </c>
      <c r="N156" s="123">
        <v>359.32</v>
      </c>
      <c r="O156" s="122">
        <v>0.21388099999999999</v>
      </c>
    </row>
    <row r="157" spans="1:15" s="131" customFormat="1" ht="13.2" customHeight="1">
      <c r="A157" s="121" t="s">
        <v>1068</v>
      </c>
      <c r="B157" s="121" t="s">
        <v>914</v>
      </c>
      <c r="C157" s="121" t="s">
        <v>1201</v>
      </c>
      <c r="D157" s="121" t="s">
        <v>1043</v>
      </c>
      <c r="E157" s="121" t="s">
        <v>103</v>
      </c>
      <c r="F157" s="121" t="s">
        <v>1047</v>
      </c>
      <c r="G157" s="124">
        <v>30100</v>
      </c>
      <c r="H157" s="124">
        <v>0</v>
      </c>
      <c r="I157" s="124">
        <v>30100</v>
      </c>
      <c r="J157" s="123">
        <v>23390.13</v>
      </c>
      <c r="K157" s="123">
        <v>0</v>
      </c>
      <c r="L157" s="125">
        <v>0</v>
      </c>
      <c r="M157" s="124">
        <v>23390.13</v>
      </c>
      <c r="N157" s="123">
        <v>6709.87</v>
      </c>
      <c r="O157" s="122">
        <v>0.22291900000000001</v>
      </c>
    </row>
    <row r="158" spans="1:15" s="131" customFormat="1" ht="13.2" customHeight="1">
      <c r="A158" s="121" t="s">
        <v>1068</v>
      </c>
      <c r="B158" s="121" t="s">
        <v>914</v>
      </c>
      <c r="C158" s="121" t="s">
        <v>1201</v>
      </c>
      <c r="D158" s="121" t="s">
        <v>1043</v>
      </c>
      <c r="E158" s="121" t="s">
        <v>844</v>
      </c>
      <c r="F158" s="121" t="s">
        <v>1046</v>
      </c>
      <c r="G158" s="124">
        <v>1928.95</v>
      </c>
      <c r="H158" s="124">
        <v>0</v>
      </c>
      <c r="I158" s="124">
        <v>1928.95</v>
      </c>
      <c r="J158" s="123">
        <v>1327.04</v>
      </c>
      <c r="K158" s="123">
        <v>0</v>
      </c>
      <c r="L158" s="125">
        <v>0</v>
      </c>
      <c r="M158" s="124">
        <v>1327.04</v>
      </c>
      <c r="N158" s="123">
        <v>601.91</v>
      </c>
      <c r="O158" s="122">
        <v>0.31203999999999998</v>
      </c>
    </row>
    <row r="159" spans="1:15" s="131" customFormat="1" ht="13.2" customHeight="1">
      <c r="A159" s="121" t="s">
        <v>1068</v>
      </c>
      <c r="B159" s="121" t="s">
        <v>914</v>
      </c>
      <c r="C159" s="121" t="s">
        <v>1201</v>
      </c>
      <c r="D159" s="121" t="s">
        <v>1043</v>
      </c>
      <c r="E159" s="121" t="s">
        <v>99</v>
      </c>
      <c r="F159" s="121" t="s">
        <v>1042</v>
      </c>
      <c r="G159" s="124">
        <v>38791</v>
      </c>
      <c r="H159" s="124">
        <v>0</v>
      </c>
      <c r="I159" s="124">
        <v>38791</v>
      </c>
      <c r="J159" s="123">
        <v>24003.87</v>
      </c>
      <c r="K159" s="123">
        <v>0</v>
      </c>
      <c r="L159" s="125">
        <v>0</v>
      </c>
      <c r="M159" s="124">
        <v>24003.87</v>
      </c>
      <c r="N159" s="123">
        <v>14787.13</v>
      </c>
      <c r="O159" s="122">
        <v>0.38119999999999998</v>
      </c>
    </row>
    <row r="160" spans="1:15" s="131" customFormat="1" ht="13.2" customHeight="1">
      <c r="A160" s="121" t="s">
        <v>1067</v>
      </c>
      <c r="B160" s="121" t="s">
        <v>915</v>
      </c>
      <c r="C160" s="121" t="s">
        <v>1201</v>
      </c>
      <c r="D160" s="121" t="s">
        <v>1043</v>
      </c>
      <c r="E160" s="121" t="s">
        <v>103</v>
      </c>
      <c r="F160" s="121" t="s">
        <v>1047</v>
      </c>
      <c r="G160" s="124">
        <v>40000</v>
      </c>
      <c r="H160" s="124">
        <v>0</v>
      </c>
      <c r="I160" s="124">
        <v>40000</v>
      </c>
      <c r="J160" s="123">
        <v>33066.18</v>
      </c>
      <c r="K160" s="123">
        <v>0</v>
      </c>
      <c r="L160" s="125">
        <v>0</v>
      </c>
      <c r="M160" s="124">
        <v>33066.18</v>
      </c>
      <c r="N160" s="123">
        <v>6933.82</v>
      </c>
      <c r="O160" s="122">
        <v>0.173346</v>
      </c>
    </row>
    <row r="161" spans="1:15" s="131" customFormat="1" ht="13.2" customHeight="1">
      <c r="A161" s="121" t="s">
        <v>1067</v>
      </c>
      <c r="B161" s="121" t="s">
        <v>915</v>
      </c>
      <c r="C161" s="121" t="s">
        <v>1201</v>
      </c>
      <c r="D161" s="121" t="s">
        <v>1043</v>
      </c>
      <c r="E161" s="121" t="s">
        <v>844</v>
      </c>
      <c r="F161" s="121" t="s">
        <v>1046</v>
      </c>
      <c r="G161" s="124">
        <v>1120</v>
      </c>
      <c r="H161" s="124">
        <v>0</v>
      </c>
      <c r="I161" s="124">
        <v>1120</v>
      </c>
      <c r="J161" s="123">
        <v>925.85</v>
      </c>
      <c r="K161" s="123">
        <v>0</v>
      </c>
      <c r="L161" s="125">
        <v>0</v>
      </c>
      <c r="M161" s="124">
        <v>925.85</v>
      </c>
      <c r="N161" s="123">
        <v>194.15</v>
      </c>
      <c r="O161" s="122">
        <v>0.173348</v>
      </c>
    </row>
    <row r="162" spans="1:15" s="131" customFormat="1" ht="13.2" customHeight="1">
      <c r="A162" s="121" t="s">
        <v>1066</v>
      </c>
      <c r="B162" s="121" t="s">
        <v>916</v>
      </c>
      <c r="C162" s="121" t="s">
        <v>1201</v>
      </c>
      <c r="D162" s="121" t="s">
        <v>1043</v>
      </c>
      <c r="E162" s="121" t="s">
        <v>103</v>
      </c>
      <c r="F162" s="121" t="s">
        <v>1047</v>
      </c>
      <c r="G162" s="124">
        <v>6300</v>
      </c>
      <c r="H162" s="124">
        <v>5646.81</v>
      </c>
      <c r="I162" s="124">
        <v>11946.81</v>
      </c>
      <c r="J162" s="123">
        <f>5626.84+5145.14</f>
        <v>10771.98</v>
      </c>
      <c r="K162" s="123">
        <v>0</v>
      </c>
      <c r="L162" s="125">
        <v>0</v>
      </c>
      <c r="M162" s="124">
        <v>5626.84</v>
      </c>
      <c r="N162" s="123">
        <v>6319.97</v>
      </c>
      <c r="O162" s="122">
        <v>0.52900899999999995</v>
      </c>
    </row>
    <row r="163" spans="1:15" s="131" customFormat="1" ht="13.2" customHeight="1">
      <c r="A163" s="121" t="s">
        <v>1066</v>
      </c>
      <c r="B163" s="121" t="s">
        <v>916</v>
      </c>
      <c r="C163" s="121" t="s">
        <v>1201</v>
      </c>
      <c r="D163" s="121" t="s">
        <v>1043</v>
      </c>
      <c r="E163" s="121" t="s">
        <v>844</v>
      </c>
      <c r="F163" s="121" t="s">
        <v>1046</v>
      </c>
      <c r="G163" s="124">
        <v>5600.3</v>
      </c>
      <c r="H163" s="124">
        <v>0</v>
      </c>
      <c r="I163" s="124">
        <v>5600.3</v>
      </c>
      <c r="J163" s="123">
        <f>9954.78-5145.15</f>
        <v>4809.630000000001</v>
      </c>
      <c r="K163" s="123">
        <v>0</v>
      </c>
      <c r="L163" s="125">
        <v>0</v>
      </c>
      <c r="M163" s="124">
        <v>9954.7800000000007</v>
      </c>
      <c r="N163" s="123">
        <v>-4354.4799999999996</v>
      </c>
      <c r="O163" s="122">
        <v>-0.77754400000000001</v>
      </c>
    </row>
    <row r="164" spans="1:15" s="131" customFormat="1">
      <c r="A164" s="121" t="s">
        <v>1066</v>
      </c>
      <c r="B164" s="121" t="s">
        <v>916</v>
      </c>
      <c r="C164" s="121" t="s">
        <v>1201</v>
      </c>
      <c r="D164" s="121" t="s">
        <v>1043</v>
      </c>
      <c r="E164" s="121" t="s">
        <v>99</v>
      </c>
      <c r="F164" s="121" t="s">
        <v>1042</v>
      </c>
      <c r="G164" s="124">
        <v>18500</v>
      </c>
      <c r="H164" s="124">
        <v>-5095.29</v>
      </c>
      <c r="I164" s="124">
        <v>13404.71</v>
      </c>
      <c r="J164" s="123">
        <v>6794.21</v>
      </c>
      <c r="K164" s="123">
        <v>0</v>
      </c>
      <c r="L164" s="125">
        <v>0</v>
      </c>
      <c r="M164" s="124">
        <v>6794.21</v>
      </c>
      <c r="N164" s="123">
        <v>6610.5</v>
      </c>
      <c r="O164" s="122">
        <v>0.49314799999999998</v>
      </c>
    </row>
    <row r="165" spans="1:15" s="131" customFormat="1" ht="13.2" customHeight="1">
      <c r="A165" s="121" t="s">
        <v>1066</v>
      </c>
      <c r="B165" s="121" t="s">
        <v>916</v>
      </c>
      <c r="C165" s="121" t="s">
        <v>1201</v>
      </c>
      <c r="D165" s="121" t="s">
        <v>1043</v>
      </c>
      <c r="E165" s="121" t="s">
        <v>95</v>
      </c>
      <c r="F165" s="121" t="s">
        <v>1051</v>
      </c>
      <c r="G165" s="124">
        <v>175210.55</v>
      </c>
      <c r="H165" s="124">
        <v>-551.52</v>
      </c>
      <c r="I165" s="124">
        <v>174659.03</v>
      </c>
      <c r="J165" s="123">
        <v>159351.65</v>
      </c>
      <c r="K165" s="123">
        <v>0</v>
      </c>
      <c r="L165" s="125">
        <v>0</v>
      </c>
      <c r="M165" s="124">
        <v>159351.65</v>
      </c>
      <c r="N165" s="123">
        <v>15307.38</v>
      </c>
      <c r="O165" s="122">
        <v>8.7641999999999998E-2</v>
      </c>
    </row>
    <row r="166" spans="1:15" s="131" customFormat="1" ht="13.2" customHeight="1">
      <c r="A166" s="121" t="s">
        <v>1065</v>
      </c>
      <c r="B166" s="121" t="s">
        <v>918</v>
      </c>
      <c r="C166" s="121" t="s">
        <v>1201</v>
      </c>
      <c r="D166" s="121" t="s">
        <v>1043</v>
      </c>
      <c r="E166" s="121" t="s">
        <v>103</v>
      </c>
      <c r="F166" s="121" t="s">
        <v>1047</v>
      </c>
      <c r="G166" s="124">
        <v>6000</v>
      </c>
      <c r="H166" s="124">
        <v>0</v>
      </c>
      <c r="I166" s="124">
        <v>6000</v>
      </c>
      <c r="J166" s="123">
        <v>3290.31</v>
      </c>
      <c r="K166" s="123">
        <v>0</v>
      </c>
      <c r="L166" s="125">
        <v>0</v>
      </c>
      <c r="M166" s="124">
        <v>3290.31</v>
      </c>
      <c r="N166" s="123">
        <v>2709.69</v>
      </c>
      <c r="O166" s="122">
        <v>0.45161499999999999</v>
      </c>
    </row>
    <row r="167" spans="1:15" s="131" customFormat="1" ht="13.2" customHeight="1">
      <c r="A167" s="121" t="s">
        <v>1065</v>
      </c>
      <c r="B167" s="121" t="s">
        <v>918</v>
      </c>
      <c r="C167" s="121" t="s">
        <v>1201</v>
      </c>
      <c r="D167" s="121" t="s">
        <v>1043</v>
      </c>
      <c r="E167" s="121" t="s">
        <v>844</v>
      </c>
      <c r="F167" s="121" t="s">
        <v>1046</v>
      </c>
      <c r="G167" s="124">
        <v>823.2</v>
      </c>
      <c r="H167" s="124">
        <v>0</v>
      </c>
      <c r="I167" s="124">
        <v>823.2</v>
      </c>
      <c r="J167" s="123">
        <v>324.81</v>
      </c>
      <c r="K167" s="123">
        <v>0</v>
      </c>
      <c r="L167" s="125">
        <v>0</v>
      </c>
      <c r="M167" s="124">
        <v>324.81</v>
      </c>
      <c r="N167" s="123">
        <v>498.39</v>
      </c>
      <c r="O167" s="122">
        <v>0.60543000000000002</v>
      </c>
    </row>
    <row r="168" spans="1:15" s="131" customFormat="1" ht="13.2" customHeight="1">
      <c r="A168" s="121" t="s">
        <v>1065</v>
      </c>
      <c r="B168" s="121" t="s">
        <v>918</v>
      </c>
      <c r="C168" s="121" t="s">
        <v>1201</v>
      </c>
      <c r="D168" s="121" t="s">
        <v>1043</v>
      </c>
      <c r="E168" s="121" t="s">
        <v>99</v>
      </c>
      <c r="F168" s="121" t="s">
        <v>1042</v>
      </c>
      <c r="G168" s="124">
        <v>23400</v>
      </c>
      <c r="H168" s="124">
        <v>0</v>
      </c>
      <c r="I168" s="124">
        <v>23400</v>
      </c>
      <c r="J168" s="123">
        <v>8310.1299999999992</v>
      </c>
      <c r="K168" s="123">
        <v>0</v>
      </c>
      <c r="L168" s="125">
        <v>0</v>
      </c>
      <c r="M168" s="124">
        <v>8310.1299999999992</v>
      </c>
      <c r="N168" s="123">
        <v>15089.87</v>
      </c>
      <c r="O168" s="122">
        <v>0.64486600000000005</v>
      </c>
    </row>
    <row r="169" spans="1:15" s="131" customFormat="1" ht="13.2" customHeight="1">
      <c r="A169" s="121" t="s">
        <v>1064</v>
      </c>
      <c r="B169" s="121" t="s">
        <v>919</v>
      </c>
      <c r="C169" s="121" t="s">
        <v>1201</v>
      </c>
      <c r="D169" s="121" t="s">
        <v>1043</v>
      </c>
      <c r="E169" s="121" t="s">
        <v>103</v>
      </c>
      <c r="F169" s="121" t="s">
        <v>1047</v>
      </c>
      <c r="G169" s="124">
        <v>1900</v>
      </c>
      <c r="H169" s="124">
        <v>0</v>
      </c>
      <c r="I169" s="124">
        <v>1900</v>
      </c>
      <c r="J169" s="123">
        <v>1109.94</v>
      </c>
      <c r="K169" s="123">
        <v>0</v>
      </c>
      <c r="L169" s="125">
        <v>0</v>
      </c>
      <c r="M169" s="124">
        <v>1109.94</v>
      </c>
      <c r="N169" s="123">
        <v>790.06</v>
      </c>
      <c r="O169" s="122">
        <v>0.415821</v>
      </c>
    </row>
    <row r="170" spans="1:15" s="131" customFormat="1" ht="13.2" customHeight="1">
      <c r="A170" s="121" t="s">
        <v>1064</v>
      </c>
      <c r="B170" s="121" t="s">
        <v>919</v>
      </c>
      <c r="C170" s="121" t="s">
        <v>1201</v>
      </c>
      <c r="D170" s="121" t="s">
        <v>1043</v>
      </c>
      <c r="E170" s="121" t="s">
        <v>844</v>
      </c>
      <c r="F170" s="121" t="s">
        <v>1046</v>
      </c>
      <c r="G170" s="124">
        <v>188.66</v>
      </c>
      <c r="H170" s="124">
        <v>0</v>
      </c>
      <c r="I170" s="124">
        <v>188.66</v>
      </c>
      <c r="J170" s="123">
        <v>132.66999999999999</v>
      </c>
      <c r="K170" s="123">
        <v>0</v>
      </c>
      <c r="L170" s="125">
        <v>0</v>
      </c>
      <c r="M170" s="124">
        <v>132.66999999999999</v>
      </c>
      <c r="N170" s="123">
        <v>55.99</v>
      </c>
      <c r="O170" s="122">
        <v>0.29677700000000001</v>
      </c>
    </row>
    <row r="171" spans="1:15" s="131" customFormat="1" ht="13.2" customHeight="1">
      <c r="A171" s="121" t="s">
        <v>1064</v>
      </c>
      <c r="B171" s="121" t="s">
        <v>919</v>
      </c>
      <c r="C171" s="121" t="s">
        <v>1201</v>
      </c>
      <c r="D171" s="121" t="s">
        <v>1043</v>
      </c>
      <c r="E171" s="121" t="s">
        <v>99</v>
      </c>
      <c r="F171" s="121" t="s">
        <v>1042</v>
      </c>
      <c r="G171" s="124">
        <v>4838</v>
      </c>
      <c r="H171" s="124">
        <v>0</v>
      </c>
      <c r="I171" s="124">
        <v>4838</v>
      </c>
      <c r="J171" s="123">
        <v>3628.2</v>
      </c>
      <c r="K171" s="123">
        <v>0</v>
      </c>
      <c r="L171" s="125">
        <v>0</v>
      </c>
      <c r="M171" s="124">
        <v>3628.2</v>
      </c>
      <c r="N171" s="123">
        <v>1209.8</v>
      </c>
      <c r="O171" s="122">
        <v>0.25006200000000001</v>
      </c>
    </row>
    <row r="172" spans="1:15" s="131" customFormat="1" ht="13.2" customHeight="1">
      <c r="A172" s="121" t="s">
        <v>1063</v>
      </c>
      <c r="B172" s="121" t="s">
        <v>920</v>
      </c>
      <c r="C172" s="121" t="s">
        <v>1201</v>
      </c>
      <c r="D172" s="121" t="s">
        <v>1043</v>
      </c>
      <c r="E172" s="121" t="s">
        <v>103</v>
      </c>
      <c r="F172" s="121" t="s">
        <v>1047</v>
      </c>
      <c r="G172" s="124">
        <v>35000</v>
      </c>
      <c r="H172" s="124">
        <v>0</v>
      </c>
      <c r="I172" s="124">
        <v>35000</v>
      </c>
      <c r="J172" s="123">
        <v>26617.58</v>
      </c>
      <c r="K172" s="123">
        <v>0</v>
      </c>
      <c r="L172" s="125">
        <v>0</v>
      </c>
      <c r="M172" s="124">
        <v>26617.58</v>
      </c>
      <c r="N172" s="123">
        <v>8382.42</v>
      </c>
      <c r="O172" s="122">
        <v>0.23949799999999999</v>
      </c>
    </row>
    <row r="173" spans="1:15" s="131" customFormat="1" ht="13.2" customHeight="1">
      <c r="A173" s="121" t="s">
        <v>1063</v>
      </c>
      <c r="B173" s="121" t="s">
        <v>920</v>
      </c>
      <c r="C173" s="121" t="s">
        <v>1201</v>
      </c>
      <c r="D173" s="121" t="s">
        <v>1043</v>
      </c>
      <c r="E173" s="121" t="s">
        <v>844</v>
      </c>
      <c r="F173" s="121" t="s">
        <v>1046</v>
      </c>
      <c r="G173" s="124">
        <v>2038.4</v>
      </c>
      <c r="H173" s="124">
        <v>0</v>
      </c>
      <c r="I173" s="124">
        <v>2038.4</v>
      </c>
      <c r="J173" s="123">
        <v>1626.13</v>
      </c>
      <c r="K173" s="123">
        <v>0</v>
      </c>
      <c r="L173" s="125">
        <v>0</v>
      </c>
      <c r="M173" s="124">
        <v>1626.13</v>
      </c>
      <c r="N173" s="123">
        <v>412.27</v>
      </c>
      <c r="O173" s="122">
        <v>0.20225199999999999</v>
      </c>
    </row>
    <row r="174" spans="1:15" s="131" customFormat="1" ht="13.2" customHeight="1">
      <c r="A174" s="121" t="s">
        <v>1063</v>
      </c>
      <c r="B174" s="121" t="s">
        <v>920</v>
      </c>
      <c r="C174" s="121" t="s">
        <v>1201</v>
      </c>
      <c r="D174" s="121" t="s">
        <v>1043</v>
      </c>
      <c r="E174" s="121" t="s">
        <v>99</v>
      </c>
      <c r="F174" s="121" t="s">
        <v>1042</v>
      </c>
      <c r="G174" s="124">
        <v>37800</v>
      </c>
      <c r="H174" s="124">
        <v>0</v>
      </c>
      <c r="I174" s="124">
        <v>37800</v>
      </c>
      <c r="J174" s="123">
        <v>31459.98</v>
      </c>
      <c r="K174" s="123">
        <v>0</v>
      </c>
      <c r="L174" s="125">
        <v>0</v>
      </c>
      <c r="M174" s="124">
        <v>31459.98</v>
      </c>
      <c r="N174" s="123">
        <v>6340.02</v>
      </c>
      <c r="O174" s="122">
        <v>0.16772500000000001</v>
      </c>
    </row>
    <row r="175" spans="1:15" s="131" customFormat="1" ht="13.2" customHeight="1">
      <c r="A175" s="121" t="s">
        <v>1062</v>
      </c>
      <c r="B175" s="121" t="s">
        <v>921</v>
      </c>
      <c r="C175" s="121" t="s">
        <v>1201</v>
      </c>
      <c r="D175" s="121" t="s">
        <v>1043</v>
      </c>
      <c r="E175" s="121" t="s">
        <v>103</v>
      </c>
      <c r="F175" s="121" t="s">
        <v>1047</v>
      </c>
      <c r="G175" s="124">
        <v>30650</v>
      </c>
      <c r="H175" s="124">
        <v>-2910</v>
      </c>
      <c r="I175" s="124">
        <v>27740</v>
      </c>
      <c r="J175" s="123">
        <v>5322.59</v>
      </c>
      <c r="K175" s="123">
        <v>0</v>
      </c>
      <c r="L175" s="125">
        <v>0</v>
      </c>
      <c r="M175" s="124">
        <v>5322.59</v>
      </c>
      <c r="N175" s="123">
        <v>22417.41</v>
      </c>
      <c r="O175" s="122">
        <v>0.80812600000000001</v>
      </c>
    </row>
    <row r="176" spans="1:15" s="131" customFormat="1" ht="13.2" customHeight="1">
      <c r="A176" s="121" t="s">
        <v>1062</v>
      </c>
      <c r="B176" s="121" t="s">
        <v>921</v>
      </c>
      <c r="C176" s="121" t="s">
        <v>1201</v>
      </c>
      <c r="D176" s="121" t="s">
        <v>1043</v>
      </c>
      <c r="E176" s="121" t="s">
        <v>844</v>
      </c>
      <c r="F176" s="121" t="s">
        <v>1046</v>
      </c>
      <c r="G176" s="124">
        <v>4828.1899999999996</v>
      </c>
      <c r="H176" s="124">
        <v>0</v>
      </c>
      <c r="I176" s="124">
        <v>4828.1899999999996</v>
      </c>
      <c r="J176" s="123">
        <v>3891.64</v>
      </c>
      <c r="K176" s="123">
        <v>0</v>
      </c>
      <c r="L176" s="125">
        <v>0</v>
      </c>
      <c r="M176" s="124">
        <v>3891.64</v>
      </c>
      <c r="N176" s="123">
        <v>936.55</v>
      </c>
      <c r="O176" s="122">
        <v>0.19397500000000001</v>
      </c>
    </row>
    <row r="177" spans="1:15" s="131" customFormat="1">
      <c r="A177" s="121" t="s">
        <v>1062</v>
      </c>
      <c r="B177" s="121" t="s">
        <v>921</v>
      </c>
      <c r="C177" s="121" t="s">
        <v>1201</v>
      </c>
      <c r="D177" s="121" t="s">
        <v>1043</v>
      </c>
      <c r="E177" s="121" t="s">
        <v>99</v>
      </c>
      <c r="F177" s="121" t="s">
        <v>1042</v>
      </c>
      <c r="G177" s="124">
        <v>35040</v>
      </c>
      <c r="H177" s="124">
        <v>0</v>
      </c>
      <c r="I177" s="124">
        <v>35040</v>
      </c>
      <c r="J177" s="123">
        <v>24007.919999999998</v>
      </c>
      <c r="K177" s="123">
        <v>0</v>
      </c>
      <c r="L177" s="125">
        <v>0</v>
      </c>
      <c r="M177" s="124">
        <v>24007.919999999998</v>
      </c>
      <c r="N177" s="123">
        <v>11032.08</v>
      </c>
      <c r="O177" s="122">
        <v>0.31484200000000001</v>
      </c>
    </row>
    <row r="178" spans="1:15" s="131" customFormat="1" ht="13.2" customHeight="1">
      <c r="A178" s="121" t="s">
        <v>1062</v>
      </c>
      <c r="B178" s="121" t="s">
        <v>921</v>
      </c>
      <c r="C178" s="121" t="s">
        <v>1201</v>
      </c>
      <c r="D178" s="121" t="s">
        <v>1043</v>
      </c>
      <c r="E178" s="121" t="s">
        <v>95</v>
      </c>
      <c r="F178" s="121" t="s">
        <v>1051</v>
      </c>
      <c r="G178" s="124">
        <v>106745.28</v>
      </c>
      <c r="H178" s="124">
        <v>2910</v>
      </c>
      <c r="I178" s="124">
        <v>109655.28</v>
      </c>
      <c r="J178" s="123">
        <v>109655.62</v>
      </c>
      <c r="K178" s="123">
        <v>0</v>
      </c>
      <c r="L178" s="125">
        <v>0</v>
      </c>
      <c r="M178" s="124">
        <v>109655.62</v>
      </c>
      <c r="N178" s="123">
        <v>-0.34</v>
      </c>
      <c r="O178" s="122">
        <v>-3.0000000000000001E-6</v>
      </c>
    </row>
    <row r="179" spans="1:15" s="131" customFormat="1" ht="13.2" customHeight="1">
      <c r="A179" s="121" t="s">
        <v>1061</v>
      </c>
      <c r="B179" s="121" t="s">
        <v>923</v>
      </c>
      <c r="C179" s="121" t="s">
        <v>1201</v>
      </c>
      <c r="D179" s="121" t="s">
        <v>1043</v>
      </c>
      <c r="E179" s="121" t="s">
        <v>103</v>
      </c>
      <c r="F179" s="121" t="s">
        <v>1047</v>
      </c>
      <c r="G179" s="124">
        <v>5250</v>
      </c>
      <c r="H179" s="124">
        <v>0</v>
      </c>
      <c r="I179" s="124">
        <v>5250</v>
      </c>
      <c r="J179" s="123">
        <v>5609.27</v>
      </c>
      <c r="K179" s="123">
        <v>0</v>
      </c>
      <c r="L179" s="125">
        <v>0</v>
      </c>
      <c r="M179" s="124">
        <v>5609.27</v>
      </c>
      <c r="N179" s="123">
        <v>-359.27</v>
      </c>
      <c r="O179" s="122">
        <v>-6.8432000000000007E-2</v>
      </c>
    </row>
    <row r="180" spans="1:15" s="131" customFormat="1" ht="13.2" customHeight="1">
      <c r="A180" s="121" t="s">
        <v>1061</v>
      </c>
      <c r="B180" s="121" t="s">
        <v>923</v>
      </c>
      <c r="C180" s="121" t="s">
        <v>1201</v>
      </c>
      <c r="D180" s="121" t="s">
        <v>1043</v>
      </c>
      <c r="E180" s="121" t="s">
        <v>844</v>
      </c>
      <c r="F180" s="121" t="s">
        <v>1046</v>
      </c>
      <c r="G180" s="124">
        <v>147</v>
      </c>
      <c r="H180" s="124">
        <v>0</v>
      </c>
      <c r="I180" s="124">
        <v>147</v>
      </c>
      <c r="J180" s="123">
        <v>157.04</v>
      </c>
      <c r="K180" s="123">
        <v>0</v>
      </c>
      <c r="L180" s="125">
        <v>0</v>
      </c>
      <c r="M180" s="124">
        <v>157.04</v>
      </c>
      <c r="N180" s="123">
        <v>-10.039999999999999</v>
      </c>
      <c r="O180" s="122">
        <v>-6.8298999999999999E-2</v>
      </c>
    </row>
    <row r="181" spans="1:15" s="131" customFormat="1" ht="13.2" customHeight="1">
      <c r="A181" s="121" t="s">
        <v>1060</v>
      </c>
      <c r="B181" s="121" t="s">
        <v>925</v>
      </c>
      <c r="C181" s="121" t="s">
        <v>1201</v>
      </c>
      <c r="D181" s="121" t="s">
        <v>1043</v>
      </c>
      <c r="E181" s="121" t="s">
        <v>103</v>
      </c>
      <c r="F181" s="121" t="s">
        <v>1047</v>
      </c>
      <c r="G181" s="124">
        <v>6000</v>
      </c>
      <c r="H181" s="124">
        <v>0</v>
      </c>
      <c r="I181" s="124">
        <v>6000</v>
      </c>
      <c r="J181" s="123">
        <v>1383.93</v>
      </c>
      <c r="K181" s="123">
        <v>0</v>
      </c>
      <c r="L181" s="125">
        <v>0</v>
      </c>
      <c r="M181" s="124">
        <v>1383.93</v>
      </c>
      <c r="N181" s="123">
        <v>4616.07</v>
      </c>
      <c r="O181" s="122">
        <v>0.76934499999999995</v>
      </c>
    </row>
    <row r="182" spans="1:15" s="131" customFormat="1" ht="13.2" customHeight="1">
      <c r="A182" s="121" t="s">
        <v>1060</v>
      </c>
      <c r="B182" s="121" t="s">
        <v>925</v>
      </c>
      <c r="C182" s="121" t="s">
        <v>1201</v>
      </c>
      <c r="D182" s="121" t="s">
        <v>1043</v>
      </c>
      <c r="E182" s="121" t="s">
        <v>844</v>
      </c>
      <c r="F182" s="121" t="s">
        <v>1046</v>
      </c>
      <c r="G182" s="124">
        <v>168</v>
      </c>
      <c r="H182" s="124">
        <v>0</v>
      </c>
      <c r="I182" s="124">
        <v>168</v>
      </c>
      <c r="J182" s="123">
        <v>38.75</v>
      </c>
      <c r="K182" s="123">
        <v>0</v>
      </c>
      <c r="L182" s="125">
        <v>0</v>
      </c>
      <c r="M182" s="124">
        <v>38.75</v>
      </c>
      <c r="N182" s="123">
        <v>129.25</v>
      </c>
      <c r="O182" s="122">
        <v>0.76934499999999995</v>
      </c>
    </row>
    <row r="183" spans="1:15" s="131" customFormat="1" ht="13.2" customHeight="1">
      <c r="A183" s="121" t="s">
        <v>1059</v>
      </c>
      <c r="B183" s="121" t="s">
        <v>1152</v>
      </c>
      <c r="C183" s="121" t="s">
        <v>1044</v>
      </c>
      <c r="D183" s="121" t="s">
        <v>1043</v>
      </c>
      <c r="E183" s="121" t="s">
        <v>103</v>
      </c>
      <c r="F183" s="121" t="s">
        <v>1047</v>
      </c>
      <c r="G183" s="124">
        <v>0</v>
      </c>
      <c r="H183" s="124">
        <v>0</v>
      </c>
      <c r="I183" s="124">
        <v>0</v>
      </c>
      <c r="J183" s="123">
        <v>5.51</v>
      </c>
      <c r="K183" s="123">
        <v>0</v>
      </c>
      <c r="L183" s="125">
        <v>0</v>
      </c>
      <c r="M183" s="124">
        <v>5.51</v>
      </c>
      <c r="N183" s="123">
        <v>-5.51</v>
      </c>
      <c r="O183" s="122">
        <v>0</v>
      </c>
    </row>
    <row r="184" spans="1:15" s="131" customFormat="1" ht="13.2" customHeight="1">
      <c r="A184" s="121" t="s">
        <v>1059</v>
      </c>
      <c r="B184" s="121" t="s">
        <v>1152</v>
      </c>
      <c r="C184" s="121" t="s">
        <v>1044</v>
      </c>
      <c r="D184" s="121" t="s">
        <v>1043</v>
      </c>
      <c r="E184" s="121" t="s">
        <v>844</v>
      </c>
      <c r="F184" s="121" t="s">
        <v>1046</v>
      </c>
      <c r="G184" s="124">
        <v>0</v>
      </c>
      <c r="H184" s="124">
        <v>0</v>
      </c>
      <c r="I184" s="124">
        <v>0</v>
      </c>
      <c r="J184" s="123">
        <v>0.16</v>
      </c>
      <c r="K184" s="123">
        <v>0</v>
      </c>
      <c r="L184" s="125">
        <v>0</v>
      </c>
      <c r="M184" s="124">
        <v>0.16</v>
      </c>
      <c r="N184" s="123">
        <v>-0.16</v>
      </c>
      <c r="O184" s="122">
        <v>0</v>
      </c>
    </row>
    <row r="185" spans="1:15" s="131" customFormat="1" ht="13.2" customHeight="1">
      <c r="A185" s="121" t="s">
        <v>1059</v>
      </c>
      <c r="B185" s="121" t="s">
        <v>1152</v>
      </c>
      <c r="C185" s="121" t="s">
        <v>1044</v>
      </c>
      <c r="D185" s="121" t="s">
        <v>1043</v>
      </c>
      <c r="E185" s="121" t="s">
        <v>99</v>
      </c>
      <c r="F185" s="121" t="s">
        <v>1042</v>
      </c>
      <c r="G185" s="124">
        <v>0</v>
      </c>
      <c r="H185" s="124">
        <v>0</v>
      </c>
      <c r="I185" s="124">
        <v>0</v>
      </c>
      <c r="J185" s="123">
        <v>0</v>
      </c>
      <c r="K185" s="123">
        <v>0</v>
      </c>
      <c r="L185" s="125">
        <v>0</v>
      </c>
      <c r="M185" s="124">
        <v>0</v>
      </c>
      <c r="N185" s="123">
        <v>0</v>
      </c>
      <c r="O185" s="122">
        <v>0</v>
      </c>
    </row>
    <row r="186" spans="1:15" s="131" customFormat="1" ht="13.2" customHeight="1">
      <c r="A186" s="121" t="s">
        <v>1058</v>
      </c>
      <c r="B186" s="121" t="s">
        <v>926</v>
      </c>
      <c r="C186" s="121" t="s">
        <v>1201</v>
      </c>
      <c r="D186" s="121" t="s">
        <v>1043</v>
      </c>
      <c r="E186" s="121" t="s">
        <v>103</v>
      </c>
      <c r="F186" s="121" t="s">
        <v>1047</v>
      </c>
      <c r="G186" s="124">
        <v>64089</v>
      </c>
      <c r="H186" s="124">
        <v>0</v>
      </c>
      <c r="I186" s="124">
        <v>64089</v>
      </c>
      <c r="J186" s="123">
        <v>63051.02</v>
      </c>
      <c r="K186" s="123">
        <v>0</v>
      </c>
      <c r="L186" s="125">
        <v>0</v>
      </c>
      <c r="M186" s="124">
        <v>63051.02</v>
      </c>
      <c r="N186" s="123">
        <v>1037.98</v>
      </c>
      <c r="O186" s="122">
        <v>1.6195999999999999E-2</v>
      </c>
    </row>
    <row r="187" spans="1:15" s="131" customFormat="1" ht="13.2" customHeight="1">
      <c r="A187" s="121" t="s">
        <v>1058</v>
      </c>
      <c r="B187" s="121" t="s">
        <v>926</v>
      </c>
      <c r="C187" s="121" t="s">
        <v>1201</v>
      </c>
      <c r="D187" s="121" t="s">
        <v>1043</v>
      </c>
      <c r="E187" s="121" t="s">
        <v>844</v>
      </c>
      <c r="F187" s="121" t="s">
        <v>1046</v>
      </c>
      <c r="G187" s="124">
        <v>1794.49</v>
      </c>
      <c r="H187" s="124">
        <v>0</v>
      </c>
      <c r="I187" s="124">
        <v>1794.49</v>
      </c>
      <c r="J187" s="123">
        <v>1765.43</v>
      </c>
      <c r="K187" s="123">
        <v>0</v>
      </c>
      <c r="L187" s="125">
        <v>0</v>
      </c>
      <c r="M187" s="124">
        <v>1765.43</v>
      </c>
      <c r="N187" s="123">
        <v>29.06</v>
      </c>
      <c r="O187" s="122">
        <v>1.6194E-2</v>
      </c>
    </row>
    <row r="188" spans="1:15" s="131" customFormat="1" ht="13.2" customHeight="1">
      <c r="A188" s="121" t="s">
        <v>1057</v>
      </c>
      <c r="B188" s="121" t="s">
        <v>928</v>
      </c>
      <c r="C188" s="121" t="s">
        <v>1201</v>
      </c>
      <c r="D188" s="121" t="s">
        <v>1043</v>
      </c>
      <c r="E188" s="121" t="s">
        <v>103</v>
      </c>
      <c r="F188" s="121" t="s">
        <v>1047</v>
      </c>
      <c r="G188" s="124">
        <v>19912</v>
      </c>
      <c r="H188" s="124">
        <v>0</v>
      </c>
      <c r="I188" s="124">
        <v>19912</v>
      </c>
      <c r="J188" s="123">
        <v>17860.650000000001</v>
      </c>
      <c r="K188" s="123">
        <v>0</v>
      </c>
      <c r="L188" s="125">
        <v>0</v>
      </c>
      <c r="M188" s="124">
        <v>17860.650000000001</v>
      </c>
      <c r="N188" s="123">
        <v>2051.35</v>
      </c>
      <c r="O188" s="122">
        <v>0.103021</v>
      </c>
    </row>
    <row r="189" spans="1:15" s="131" customFormat="1" ht="13.2" customHeight="1">
      <c r="A189" s="121" t="s">
        <v>1057</v>
      </c>
      <c r="B189" s="121" t="s">
        <v>928</v>
      </c>
      <c r="C189" s="121" t="s">
        <v>1201</v>
      </c>
      <c r="D189" s="121" t="s">
        <v>1043</v>
      </c>
      <c r="E189" s="121" t="s">
        <v>844</v>
      </c>
      <c r="F189" s="121" t="s">
        <v>1046</v>
      </c>
      <c r="G189" s="124">
        <v>1630.55</v>
      </c>
      <c r="H189" s="124">
        <v>0</v>
      </c>
      <c r="I189" s="124">
        <v>1630.55</v>
      </c>
      <c r="J189" s="123">
        <v>975.96</v>
      </c>
      <c r="K189" s="123">
        <v>0</v>
      </c>
      <c r="L189" s="125">
        <v>0</v>
      </c>
      <c r="M189" s="124">
        <v>975.96</v>
      </c>
      <c r="N189" s="123">
        <v>654.59</v>
      </c>
      <c r="O189" s="122">
        <v>0.401453</v>
      </c>
    </row>
    <row r="190" spans="1:15" s="131" customFormat="1" ht="13.2" customHeight="1">
      <c r="A190" s="121" t="s">
        <v>1057</v>
      </c>
      <c r="B190" s="121" t="s">
        <v>928</v>
      </c>
      <c r="C190" s="121" t="s">
        <v>1201</v>
      </c>
      <c r="D190" s="121" t="s">
        <v>1043</v>
      </c>
      <c r="E190" s="121" t="s">
        <v>99</v>
      </c>
      <c r="F190" s="121" t="s">
        <v>1042</v>
      </c>
      <c r="G190" s="124">
        <v>38322</v>
      </c>
      <c r="H190" s="124">
        <v>0</v>
      </c>
      <c r="I190" s="124">
        <v>38322</v>
      </c>
      <c r="J190" s="123">
        <v>16996.28</v>
      </c>
      <c r="K190" s="123">
        <v>0</v>
      </c>
      <c r="L190" s="125">
        <v>0</v>
      </c>
      <c r="M190" s="124">
        <v>16996.28</v>
      </c>
      <c r="N190" s="123">
        <v>21325.72</v>
      </c>
      <c r="O190" s="122">
        <v>0.55648799999999998</v>
      </c>
    </row>
    <row r="191" spans="1:15" s="131" customFormat="1" ht="13.2" customHeight="1">
      <c r="A191" s="121" t="s">
        <v>1056</v>
      </c>
      <c r="B191" s="121" t="s">
        <v>929</v>
      </c>
      <c r="C191" s="121" t="s">
        <v>1201</v>
      </c>
      <c r="D191" s="121" t="s">
        <v>1043</v>
      </c>
      <c r="E191" s="121" t="s">
        <v>103</v>
      </c>
      <c r="F191" s="121" t="s">
        <v>1047</v>
      </c>
      <c r="G191" s="124">
        <v>6500</v>
      </c>
      <c r="H191" s="124">
        <v>0</v>
      </c>
      <c r="I191" s="124">
        <v>6500</v>
      </c>
      <c r="J191" s="123">
        <v>5848.5</v>
      </c>
      <c r="K191" s="123">
        <v>0</v>
      </c>
      <c r="L191" s="125">
        <v>0</v>
      </c>
      <c r="M191" s="124">
        <v>5848.5</v>
      </c>
      <c r="N191" s="123">
        <v>651.5</v>
      </c>
      <c r="O191" s="122">
        <v>0.100231</v>
      </c>
    </row>
    <row r="192" spans="1:15" s="131" customFormat="1" ht="13.2" customHeight="1">
      <c r="A192" s="121" t="s">
        <v>1056</v>
      </c>
      <c r="B192" s="121" t="s">
        <v>929</v>
      </c>
      <c r="C192" s="121" t="s">
        <v>1201</v>
      </c>
      <c r="D192" s="121" t="s">
        <v>1043</v>
      </c>
      <c r="E192" s="121" t="s">
        <v>844</v>
      </c>
      <c r="F192" s="121" t="s">
        <v>1046</v>
      </c>
      <c r="G192" s="124">
        <v>2589.44</v>
      </c>
      <c r="H192" s="124">
        <v>0</v>
      </c>
      <c r="I192" s="124">
        <v>2589.44</v>
      </c>
      <c r="J192" s="123">
        <v>1847.67</v>
      </c>
      <c r="K192" s="123">
        <v>0</v>
      </c>
      <c r="L192" s="125">
        <v>0</v>
      </c>
      <c r="M192" s="124">
        <v>1847.67</v>
      </c>
      <c r="N192" s="123">
        <v>741.77</v>
      </c>
      <c r="O192" s="122">
        <v>0.28645999999999999</v>
      </c>
    </row>
    <row r="193" spans="1:15" s="131" customFormat="1" ht="13.2" customHeight="1">
      <c r="A193" s="121" t="s">
        <v>1056</v>
      </c>
      <c r="B193" s="121" t="s">
        <v>929</v>
      </c>
      <c r="C193" s="121" t="s">
        <v>1201</v>
      </c>
      <c r="D193" s="121" t="s">
        <v>1043</v>
      </c>
      <c r="E193" s="121" t="s">
        <v>99</v>
      </c>
      <c r="F193" s="121" t="s">
        <v>1042</v>
      </c>
      <c r="G193" s="124">
        <v>85980</v>
      </c>
      <c r="H193" s="124">
        <v>0</v>
      </c>
      <c r="I193" s="124">
        <v>85980</v>
      </c>
      <c r="J193" s="123">
        <v>60139.7</v>
      </c>
      <c r="K193" s="123">
        <v>0</v>
      </c>
      <c r="L193" s="125">
        <v>0</v>
      </c>
      <c r="M193" s="124">
        <v>60139.7</v>
      </c>
      <c r="N193" s="123">
        <v>25840.3</v>
      </c>
      <c r="O193" s="122">
        <v>0.30053800000000003</v>
      </c>
    </row>
    <row r="194" spans="1:15" s="131" customFormat="1" ht="13.2" customHeight="1">
      <c r="A194" s="121" t="s">
        <v>1055</v>
      </c>
      <c r="B194" s="121" t="s">
        <v>930</v>
      </c>
      <c r="C194" s="121" t="s">
        <v>1201</v>
      </c>
      <c r="D194" s="121" t="s">
        <v>1043</v>
      </c>
      <c r="E194" s="121" t="s">
        <v>103</v>
      </c>
      <c r="F194" s="121" t="s">
        <v>1047</v>
      </c>
      <c r="G194" s="124">
        <v>9300</v>
      </c>
      <c r="H194" s="124">
        <v>0</v>
      </c>
      <c r="I194" s="124">
        <v>9300</v>
      </c>
      <c r="J194" s="123">
        <v>8310.07</v>
      </c>
      <c r="K194" s="123">
        <v>0</v>
      </c>
      <c r="L194" s="125">
        <v>0</v>
      </c>
      <c r="M194" s="124">
        <v>8310.07</v>
      </c>
      <c r="N194" s="123">
        <v>989.93</v>
      </c>
      <c r="O194" s="122">
        <v>0.106444</v>
      </c>
    </row>
    <row r="195" spans="1:15" s="131" customFormat="1" ht="13.2" customHeight="1">
      <c r="A195" s="121" t="s">
        <v>1055</v>
      </c>
      <c r="B195" s="121" t="s">
        <v>930</v>
      </c>
      <c r="C195" s="121" t="s">
        <v>1201</v>
      </c>
      <c r="D195" s="121" t="s">
        <v>1043</v>
      </c>
      <c r="E195" s="121" t="s">
        <v>844</v>
      </c>
      <c r="F195" s="121" t="s">
        <v>1046</v>
      </c>
      <c r="G195" s="124">
        <v>260.39999999999998</v>
      </c>
      <c r="H195" s="124">
        <v>0</v>
      </c>
      <c r="I195" s="124">
        <v>260.39999999999998</v>
      </c>
      <c r="J195" s="123">
        <v>232.69</v>
      </c>
      <c r="K195" s="123">
        <v>0</v>
      </c>
      <c r="L195" s="125">
        <v>0</v>
      </c>
      <c r="M195" s="124">
        <v>232.69</v>
      </c>
      <c r="N195" s="123">
        <v>27.71</v>
      </c>
      <c r="O195" s="122">
        <v>0.10641299999999999</v>
      </c>
    </row>
    <row r="196" spans="1:15" s="131" customFormat="1" ht="13.2" customHeight="1">
      <c r="A196" s="121" t="s">
        <v>1054</v>
      </c>
      <c r="B196" s="121" t="s">
        <v>931</v>
      </c>
      <c r="C196" s="121" t="s">
        <v>1201</v>
      </c>
      <c r="D196" s="121" t="s">
        <v>1043</v>
      </c>
      <c r="E196" s="121" t="s">
        <v>103</v>
      </c>
      <c r="F196" s="121" t="s">
        <v>1047</v>
      </c>
      <c r="G196" s="124">
        <v>8000</v>
      </c>
      <c r="H196" s="124">
        <v>0</v>
      </c>
      <c r="I196" s="124">
        <v>8000</v>
      </c>
      <c r="J196" s="123">
        <v>2995.72</v>
      </c>
      <c r="K196" s="123">
        <v>0</v>
      </c>
      <c r="L196" s="125">
        <v>0</v>
      </c>
      <c r="M196" s="124">
        <v>2995.72</v>
      </c>
      <c r="N196" s="123">
        <v>5004.28</v>
      </c>
      <c r="O196" s="122">
        <v>0.62553499999999995</v>
      </c>
    </row>
    <row r="197" spans="1:15" s="131" customFormat="1" ht="13.2" customHeight="1">
      <c r="A197" s="121" t="s">
        <v>1054</v>
      </c>
      <c r="B197" s="121" t="s">
        <v>931</v>
      </c>
      <c r="C197" s="121" t="s">
        <v>1201</v>
      </c>
      <c r="D197" s="121" t="s">
        <v>1043</v>
      </c>
      <c r="E197" s="121" t="s">
        <v>844</v>
      </c>
      <c r="F197" s="121" t="s">
        <v>1046</v>
      </c>
      <c r="G197" s="124">
        <v>224</v>
      </c>
      <c r="H197" s="124">
        <v>0</v>
      </c>
      <c r="I197" s="124">
        <v>224</v>
      </c>
      <c r="J197" s="123">
        <v>83.89</v>
      </c>
      <c r="K197" s="123">
        <v>0</v>
      </c>
      <c r="L197" s="125">
        <v>0</v>
      </c>
      <c r="M197" s="124">
        <v>83.89</v>
      </c>
      <c r="N197" s="123">
        <v>140.11000000000001</v>
      </c>
      <c r="O197" s="122">
        <v>0.62549100000000002</v>
      </c>
    </row>
    <row r="198" spans="1:15" s="131" customFormat="1" ht="13.2" customHeight="1">
      <c r="A198" s="121" t="s">
        <v>1053</v>
      </c>
      <c r="B198" s="121" t="s">
        <v>933</v>
      </c>
      <c r="C198" s="121" t="s">
        <v>1201</v>
      </c>
      <c r="D198" s="121" t="s">
        <v>1043</v>
      </c>
      <c r="E198" s="121" t="s">
        <v>103</v>
      </c>
      <c r="F198" s="121" t="s">
        <v>1047</v>
      </c>
      <c r="G198" s="124">
        <v>16500</v>
      </c>
      <c r="H198" s="124">
        <v>0</v>
      </c>
      <c r="I198" s="124">
        <v>16500</v>
      </c>
      <c r="J198" s="123">
        <v>8560.4500000000007</v>
      </c>
      <c r="K198" s="123">
        <v>0</v>
      </c>
      <c r="L198" s="125">
        <v>0</v>
      </c>
      <c r="M198" s="124">
        <v>8560.4500000000007</v>
      </c>
      <c r="N198" s="123">
        <v>7939.55</v>
      </c>
      <c r="O198" s="122">
        <v>0.48118499999999997</v>
      </c>
    </row>
    <row r="199" spans="1:15" s="131" customFormat="1" ht="13.2" customHeight="1">
      <c r="A199" s="121" t="s">
        <v>1053</v>
      </c>
      <c r="B199" s="121" t="s">
        <v>933</v>
      </c>
      <c r="C199" s="121" t="s">
        <v>1201</v>
      </c>
      <c r="D199" s="121" t="s">
        <v>1043</v>
      </c>
      <c r="E199" s="121" t="s">
        <v>844</v>
      </c>
      <c r="F199" s="121" t="s">
        <v>1046</v>
      </c>
      <c r="G199" s="124">
        <v>462</v>
      </c>
      <c r="H199" s="124">
        <v>0</v>
      </c>
      <c r="I199" s="124">
        <v>462</v>
      </c>
      <c r="J199" s="123">
        <v>239.69</v>
      </c>
      <c r="K199" s="123">
        <v>0</v>
      </c>
      <c r="L199" s="125">
        <v>0</v>
      </c>
      <c r="M199" s="124">
        <v>239.69</v>
      </c>
      <c r="N199" s="123">
        <v>222.31</v>
      </c>
      <c r="O199" s="122">
        <v>0.48119000000000001</v>
      </c>
    </row>
    <row r="200" spans="1:15" s="131" customFormat="1" ht="13.2" customHeight="1">
      <c r="A200" s="121" t="s">
        <v>1052</v>
      </c>
      <c r="B200" s="121" t="s">
        <v>934</v>
      </c>
      <c r="C200" s="121" t="s">
        <v>1201</v>
      </c>
      <c r="D200" s="121" t="s">
        <v>1043</v>
      </c>
      <c r="E200" s="121" t="s">
        <v>103</v>
      </c>
      <c r="F200" s="121" t="s">
        <v>1047</v>
      </c>
      <c r="G200" s="124">
        <v>16000</v>
      </c>
      <c r="H200" s="124">
        <v>-607.92999999999995</v>
      </c>
      <c r="I200" s="124">
        <v>15392.07</v>
      </c>
      <c r="J200" s="123">
        <v>15645.98</v>
      </c>
      <c r="K200" s="123">
        <v>0</v>
      </c>
      <c r="L200" s="125">
        <v>0</v>
      </c>
      <c r="M200" s="124">
        <v>15645.98</v>
      </c>
      <c r="N200" s="123">
        <v>-253.91</v>
      </c>
      <c r="O200" s="122">
        <v>-1.6496E-2</v>
      </c>
    </row>
    <row r="201" spans="1:15" s="131" customFormat="1" ht="13.2" customHeight="1">
      <c r="A201" s="121" t="s">
        <v>1052</v>
      </c>
      <c r="B201" s="121" t="s">
        <v>934</v>
      </c>
      <c r="C201" s="121" t="s">
        <v>1201</v>
      </c>
      <c r="D201" s="121" t="s">
        <v>1043</v>
      </c>
      <c r="E201" s="121" t="s">
        <v>844</v>
      </c>
      <c r="F201" s="121" t="s">
        <v>1046</v>
      </c>
      <c r="G201" s="124">
        <v>5256.18</v>
      </c>
      <c r="H201" s="124">
        <v>0</v>
      </c>
      <c r="I201" s="124">
        <v>5256.18</v>
      </c>
      <c r="J201" s="123">
        <v>5263.36</v>
      </c>
      <c r="K201" s="123">
        <v>0</v>
      </c>
      <c r="L201" s="125">
        <v>0</v>
      </c>
      <c r="M201" s="124">
        <v>5263.36</v>
      </c>
      <c r="N201" s="123">
        <v>-7.18</v>
      </c>
      <c r="O201" s="122">
        <v>-1.366E-3</v>
      </c>
    </row>
    <row r="202" spans="1:15" s="131" customFormat="1">
      <c r="A202" s="121" t="s">
        <v>1052</v>
      </c>
      <c r="B202" s="121" t="s">
        <v>934</v>
      </c>
      <c r="C202" s="121" t="s">
        <v>1201</v>
      </c>
      <c r="D202" s="121" t="s">
        <v>1043</v>
      </c>
      <c r="E202" s="121" t="s">
        <v>99</v>
      </c>
      <c r="F202" s="121" t="s">
        <v>1042</v>
      </c>
      <c r="G202" s="124">
        <v>19500</v>
      </c>
      <c r="H202" s="124">
        <v>-6999.34</v>
      </c>
      <c r="I202" s="124">
        <v>12500.66</v>
      </c>
      <c r="J202" s="123">
        <v>12503.04</v>
      </c>
      <c r="K202" s="123">
        <v>0</v>
      </c>
      <c r="L202" s="125">
        <v>0</v>
      </c>
      <c r="M202" s="124">
        <v>12503.04</v>
      </c>
      <c r="N202" s="123">
        <v>-2.38</v>
      </c>
      <c r="O202" s="122">
        <v>-1.9000000000000001E-4</v>
      </c>
    </row>
    <row r="203" spans="1:15" s="131" customFormat="1" ht="13.2" customHeight="1">
      <c r="A203" s="121" t="s">
        <v>1052</v>
      </c>
      <c r="B203" s="121" t="s">
        <v>934</v>
      </c>
      <c r="C203" s="121" t="s">
        <v>1201</v>
      </c>
      <c r="D203" s="121" t="s">
        <v>1043</v>
      </c>
      <c r="E203" s="121" t="s">
        <v>95</v>
      </c>
      <c r="F203" s="121" t="s">
        <v>1051</v>
      </c>
      <c r="G203" s="124">
        <v>152220.79999999999</v>
      </c>
      <c r="H203" s="124">
        <v>7607.27</v>
      </c>
      <c r="I203" s="124">
        <v>159828.07</v>
      </c>
      <c r="J203" s="123">
        <v>159828.07999999999</v>
      </c>
      <c r="K203" s="123">
        <v>0</v>
      </c>
      <c r="L203" s="125">
        <v>0</v>
      </c>
      <c r="M203" s="124">
        <v>159828.07999999999</v>
      </c>
      <c r="N203" s="123">
        <v>-0.01</v>
      </c>
      <c r="O203" s="122">
        <v>0</v>
      </c>
    </row>
    <row r="204" spans="1:15" s="131" customFormat="1" ht="13.2" customHeight="1">
      <c r="A204" s="121" t="s">
        <v>1050</v>
      </c>
      <c r="B204" s="121" t="s">
        <v>936</v>
      </c>
      <c r="C204" s="121" t="s">
        <v>1201</v>
      </c>
      <c r="D204" s="121" t="s">
        <v>1043</v>
      </c>
      <c r="E204" s="121" t="s">
        <v>107</v>
      </c>
      <c r="F204" s="121" t="s">
        <v>1049</v>
      </c>
      <c r="G204" s="124">
        <v>1803270</v>
      </c>
      <c r="H204" s="124">
        <v>0</v>
      </c>
      <c r="I204" s="124">
        <v>1803270</v>
      </c>
      <c r="J204" s="123">
        <v>1803270</v>
      </c>
      <c r="K204" s="123">
        <v>0</v>
      </c>
      <c r="L204" s="125">
        <v>0</v>
      </c>
      <c r="M204" s="124">
        <v>1803270</v>
      </c>
      <c r="N204" s="123">
        <v>0</v>
      </c>
      <c r="O204" s="122">
        <v>0</v>
      </c>
    </row>
    <row r="205" spans="1:15" s="131" customFormat="1" ht="13.2" customHeight="1">
      <c r="A205" s="121" t="s">
        <v>1048</v>
      </c>
      <c r="B205" s="121" t="s">
        <v>937</v>
      </c>
      <c r="C205" s="121" t="s">
        <v>1201</v>
      </c>
      <c r="D205" s="121" t="s">
        <v>1043</v>
      </c>
      <c r="E205" s="121" t="s">
        <v>103</v>
      </c>
      <c r="F205" s="121" t="s">
        <v>1047</v>
      </c>
      <c r="G205" s="124">
        <v>20500</v>
      </c>
      <c r="H205" s="124">
        <v>0</v>
      </c>
      <c r="I205" s="124">
        <v>20500</v>
      </c>
      <c r="J205" s="123">
        <v>8304.24</v>
      </c>
      <c r="K205" s="123">
        <v>0</v>
      </c>
      <c r="L205" s="125">
        <v>0</v>
      </c>
      <c r="M205" s="124">
        <v>8304.24</v>
      </c>
      <c r="N205" s="123">
        <v>12195.76</v>
      </c>
      <c r="O205" s="122">
        <v>0.59491499999999997</v>
      </c>
    </row>
    <row r="206" spans="1:15" s="131" customFormat="1" ht="13.2" customHeight="1">
      <c r="A206" s="121" t="s">
        <v>1048</v>
      </c>
      <c r="B206" s="121" t="s">
        <v>937</v>
      </c>
      <c r="C206" s="121" t="s">
        <v>1201</v>
      </c>
      <c r="D206" s="121" t="s">
        <v>1043</v>
      </c>
      <c r="E206" s="121" t="s">
        <v>844</v>
      </c>
      <c r="F206" s="121" t="s">
        <v>1046</v>
      </c>
      <c r="G206" s="124">
        <v>3255.44</v>
      </c>
      <c r="H206" s="124">
        <v>0</v>
      </c>
      <c r="I206" s="124">
        <v>3255.44</v>
      </c>
      <c r="J206" s="123">
        <v>367.84</v>
      </c>
      <c r="K206" s="123">
        <v>0</v>
      </c>
      <c r="L206" s="125">
        <v>0</v>
      </c>
      <c r="M206" s="124">
        <v>367.84</v>
      </c>
      <c r="N206" s="123">
        <v>2887.6</v>
      </c>
      <c r="O206" s="122">
        <v>0.88700800000000002</v>
      </c>
    </row>
    <row r="207" spans="1:15" s="131" customFormat="1" ht="13.2" customHeight="1">
      <c r="A207" s="121" t="s">
        <v>1048</v>
      </c>
      <c r="B207" s="121" t="s">
        <v>937</v>
      </c>
      <c r="C207" s="121" t="s">
        <v>1201</v>
      </c>
      <c r="D207" s="121" t="s">
        <v>1043</v>
      </c>
      <c r="E207" s="121" t="s">
        <v>99</v>
      </c>
      <c r="F207" s="121" t="s">
        <v>1042</v>
      </c>
      <c r="G207" s="124">
        <v>6480</v>
      </c>
      <c r="H207" s="124">
        <v>0</v>
      </c>
      <c r="I207" s="124">
        <v>6480</v>
      </c>
      <c r="J207" s="123">
        <v>4833</v>
      </c>
      <c r="K207" s="123">
        <v>0</v>
      </c>
      <c r="L207" s="125">
        <v>0</v>
      </c>
      <c r="M207" s="124">
        <v>4833</v>
      </c>
      <c r="N207" s="123">
        <v>1647</v>
      </c>
      <c r="O207" s="122">
        <v>0.25416699999999998</v>
      </c>
    </row>
    <row r="208" spans="1:15" s="131" customFormat="1">
      <c r="A208" s="121" t="s">
        <v>1045</v>
      </c>
      <c r="B208" s="121" t="s">
        <v>1153</v>
      </c>
      <c r="C208" s="121" t="s">
        <v>1044</v>
      </c>
      <c r="D208" s="121" t="s">
        <v>1043</v>
      </c>
      <c r="E208" s="121" t="s">
        <v>99</v>
      </c>
      <c r="F208" s="121" t="s">
        <v>1042</v>
      </c>
      <c r="G208" s="124">
        <v>0</v>
      </c>
      <c r="H208" s="124">
        <v>0</v>
      </c>
      <c r="I208" s="124">
        <v>0</v>
      </c>
      <c r="J208" s="123">
        <v>0</v>
      </c>
      <c r="K208" s="123">
        <v>0</v>
      </c>
      <c r="L208" s="125">
        <v>0</v>
      </c>
      <c r="M208" s="124">
        <v>0</v>
      </c>
      <c r="N208" s="123">
        <v>0</v>
      </c>
      <c r="O208" s="122">
        <v>0</v>
      </c>
    </row>
    <row r="209" spans="1:18" s="131" customFormat="1">
      <c r="A209" s="121"/>
      <c r="B209" s="121"/>
      <c r="C209" s="121"/>
      <c r="D209" s="121"/>
      <c r="E209" s="121"/>
      <c r="F209" s="121"/>
      <c r="G209" s="154"/>
      <c r="H209" s="154"/>
      <c r="I209" s="154"/>
      <c r="J209" s="123"/>
      <c r="K209" s="123"/>
      <c r="L209" s="125"/>
      <c r="M209" s="154"/>
      <c r="N209" s="123"/>
      <c r="O209" s="122"/>
      <c r="P209"/>
      <c r="Q209"/>
      <c r="R209"/>
    </row>
    <row r="210" spans="1:18" s="131" customFormat="1">
      <c r="A210"/>
      <c r="B210"/>
      <c r="C210"/>
      <c r="D210"/>
      <c r="E210"/>
      <c r="F210"/>
      <c r="G210"/>
      <c r="H210"/>
      <c r="I210"/>
      <c r="J210"/>
      <c r="K210"/>
      <c r="L210"/>
      <c r="M210"/>
      <c r="N210"/>
      <c r="O210"/>
      <c r="P210"/>
      <c r="Q210"/>
      <c r="R210"/>
    </row>
    <row r="211" spans="1:18" s="131" customFormat="1">
      <c r="A211"/>
      <c r="B211"/>
      <c r="C211"/>
      <c r="D211"/>
      <c r="E211"/>
      <c r="F211"/>
      <c r="G211"/>
      <c r="H211"/>
      <c r="I211"/>
      <c r="J211"/>
      <c r="K211"/>
      <c r="L211"/>
      <c r="M211"/>
      <c r="N211"/>
      <c r="O211"/>
      <c r="P211"/>
      <c r="Q211"/>
      <c r="R211"/>
    </row>
    <row r="212" spans="1:18" s="131" customFormat="1">
      <c r="A212"/>
      <c r="B212"/>
      <c r="C212"/>
      <c r="D212"/>
      <c r="E212"/>
      <c r="F212"/>
      <c r="G212"/>
      <c r="H212"/>
      <c r="I212"/>
      <c r="J212"/>
      <c r="K212"/>
      <c r="L212"/>
      <c r="M212"/>
      <c r="N212"/>
      <c r="O212"/>
      <c r="P212"/>
      <c r="Q212"/>
      <c r="R212"/>
    </row>
    <row r="213" spans="1:18" s="131" customFormat="1">
      <c r="A213"/>
      <c r="B213"/>
      <c r="C213"/>
      <c r="D213"/>
      <c r="E213"/>
      <c r="F213"/>
      <c r="G213"/>
      <c r="H213"/>
      <c r="I213"/>
      <c r="J213"/>
      <c r="K213"/>
      <c r="L213"/>
      <c r="M213"/>
      <c r="N213"/>
      <c r="O213"/>
      <c r="P213"/>
      <c r="Q213"/>
      <c r="R213"/>
    </row>
    <row r="214" spans="1:18" s="131" customFormat="1">
      <c r="A214"/>
      <c r="B214"/>
      <c r="C214"/>
      <c r="D214"/>
      <c r="E214"/>
      <c r="F214"/>
      <c r="G214"/>
      <c r="H214"/>
      <c r="I214"/>
      <c r="J214"/>
      <c r="K214"/>
      <c r="L214"/>
      <c r="M214"/>
      <c r="N214"/>
      <c r="O214"/>
      <c r="P214"/>
      <c r="Q214"/>
      <c r="R214"/>
    </row>
    <row r="215" spans="1:18" s="131" customFormat="1">
      <c r="A215"/>
      <c r="B215"/>
      <c r="C215"/>
      <c r="D215"/>
      <c r="E215"/>
      <c r="F215"/>
      <c r="G215"/>
      <c r="H215"/>
      <c r="I215"/>
      <c r="J215"/>
      <c r="K215"/>
      <c r="L215"/>
      <c r="M215"/>
      <c r="N215"/>
      <c r="O215"/>
      <c r="P215"/>
      <c r="Q215"/>
      <c r="R215"/>
    </row>
    <row r="216" spans="1:18" s="131" customFormat="1">
      <c r="A216"/>
      <c r="B216"/>
      <c r="C216"/>
      <c r="D216"/>
      <c r="E216"/>
      <c r="F216"/>
      <c r="G216"/>
      <c r="H216"/>
      <c r="I216"/>
      <c r="J216"/>
      <c r="K216"/>
      <c r="L216"/>
      <c r="M216"/>
      <c r="N216"/>
      <c r="O216"/>
      <c r="P216"/>
      <c r="Q216"/>
      <c r="R216"/>
    </row>
    <row r="217" spans="1:18" s="131" customFormat="1">
      <c r="A217"/>
      <c r="B217"/>
      <c r="C217"/>
      <c r="D217"/>
      <c r="E217"/>
      <c r="F217"/>
      <c r="G217"/>
      <c r="H217"/>
      <c r="I217"/>
      <c r="J217"/>
      <c r="K217"/>
      <c r="L217"/>
      <c r="M217"/>
      <c r="N217"/>
      <c r="O217"/>
      <c r="P217"/>
      <c r="Q217"/>
      <c r="R217"/>
    </row>
    <row r="218" spans="1:18" s="131" customFormat="1">
      <c r="A218"/>
      <c r="B218"/>
      <c r="C218"/>
      <c r="D218"/>
      <c r="E218"/>
      <c r="F218"/>
      <c r="G218"/>
      <c r="H218"/>
      <c r="I218"/>
      <c r="J218"/>
      <c r="K218"/>
      <c r="L218"/>
      <c r="M218"/>
      <c r="N218"/>
      <c r="O218"/>
      <c r="P218"/>
      <c r="Q218"/>
      <c r="R218"/>
    </row>
    <row r="219" spans="1:18" s="131" customFormat="1">
      <c r="A219"/>
      <c r="B219"/>
      <c r="C219"/>
      <c r="D219"/>
      <c r="E219"/>
      <c r="F219"/>
      <c r="G219"/>
      <c r="H219"/>
      <c r="I219"/>
      <c r="J219"/>
      <c r="K219"/>
      <c r="L219"/>
      <c r="M219"/>
      <c r="N219"/>
      <c r="O219"/>
      <c r="P219"/>
      <c r="Q219"/>
      <c r="R219"/>
    </row>
    <row r="220" spans="1:18" s="131" customFormat="1">
      <c r="A220"/>
      <c r="B220"/>
      <c r="C220"/>
      <c r="D220"/>
      <c r="E220"/>
      <c r="F220"/>
      <c r="G220"/>
      <c r="H220"/>
      <c r="I220"/>
      <c r="J220"/>
      <c r="K220"/>
      <c r="L220"/>
      <c r="M220"/>
      <c r="N220"/>
      <c r="O220"/>
      <c r="P220"/>
      <c r="Q220"/>
      <c r="R220"/>
    </row>
    <row r="221" spans="1:18" s="131" customFormat="1">
      <c r="A221"/>
      <c r="B221"/>
      <c r="C221"/>
      <c r="D221"/>
      <c r="E221"/>
      <c r="F221"/>
      <c r="G221"/>
      <c r="H221"/>
      <c r="I221"/>
      <c r="J221"/>
      <c r="K221"/>
      <c r="L221"/>
      <c r="M221"/>
      <c r="N221"/>
      <c r="O221"/>
      <c r="P221"/>
      <c r="Q221"/>
      <c r="R221"/>
    </row>
    <row r="222" spans="1:18" s="131" customFormat="1">
      <c r="A222"/>
      <c r="B222"/>
      <c r="C222"/>
      <c r="D222"/>
      <c r="E222"/>
      <c r="F222"/>
      <c r="G222"/>
      <c r="H222"/>
      <c r="I222"/>
      <c r="J222"/>
      <c r="K222"/>
      <c r="L222"/>
      <c r="M222"/>
      <c r="N222"/>
      <c r="O222"/>
      <c r="P222"/>
      <c r="Q222"/>
      <c r="R222"/>
    </row>
    <row r="223" spans="1:18" s="131" customFormat="1">
      <c r="A223"/>
      <c r="B223"/>
      <c r="C223"/>
      <c r="D223"/>
      <c r="E223"/>
      <c r="F223"/>
      <c r="G223"/>
      <c r="H223"/>
      <c r="I223"/>
      <c r="J223"/>
      <c r="K223"/>
      <c r="L223"/>
      <c r="M223"/>
      <c r="N223"/>
      <c r="O223"/>
      <c r="P223"/>
      <c r="Q223"/>
      <c r="R223"/>
    </row>
    <row r="224" spans="1:18" s="131" customFormat="1">
      <c r="A224"/>
      <c r="B224"/>
      <c r="C224"/>
      <c r="D224"/>
      <c r="E224"/>
      <c r="F224"/>
      <c r="G224"/>
      <c r="H224"/>
      <c r="I224"/>
      <c r="J224"/>
      <c r="K224"/>
      <c r="L224"/>
      <c r="M224"/>
      <c r="N224"/>
      <c r="O224"/>
      <c r="P224"/>
      <c r="Q224"/>
      <c r="R224"/>
    </row>
    <row r="225" spans="1:18" s="131" customFormat="1">
      <c r="A225"/>
      <c r="B225"/>
      <c r="C225"/>
      <c r="D225"/>
      <c r="E225"/>
      <c r="F225"/>
      <c r="G225"/>
      <c r="H225"/>
      <c r="I225"/>
      <c r="J225"/>
      <c r="K225"/>
      <c r="L225"/>
      <c r="M225"/>
      <c r="N225"/>
      <c r="O225"/>
      <c r="P225"/>
      <c r="Q225"/>
      <c r="R225"/>
    </row>
    <row r="226" spans="1:18" s="131" customFormat="1">
      <c r="A226"/>
      <c r="B226"/>
      <c r="C226"/>
      <c r="D226"/>
      <c r="E226"/>
      <c r="F226"/>
      <c r="G226"/>
      <c r="H226"/>
      <c r="I226"/>
      <c r="J226"/>
      <c r="K226"/>
      <c r="L226"/>
      <c r="M226"/>
      <c r="N226"/>
      <c r="O226"/>
      <c r="P226"/>
      <c r="Q226"/>
      <c r="R226"/>
    </row>
    <row r="227" spans="1:18" s="131" customFormat="1">
      <c r="A227"/>
      <c r="B227"/>
      <c r="C227"/>
      <c r="D227"/>
      <c r="E227"/>
      <c r="F227"/>
      <c r="G227"/>
      <c r="H227"/>
      <c r="I227"/>
      <c r="J227"/>
      <c r="K227"/>
      <c r="L227"/>
      <c r="M227"/>
      <c r="N227"/>
      <c r="O227"/>
      <c r="P227"/>
      <c r="Q227"/>
      <c r="R227"/>
    </row>
    <row r="228" spans="1:18" s="131" customFormat="1">
      <c r="A228"/>
      <c r="B228"/>
      <c r="C228"/>
      <c r="D228"/>
      <c r="E228"/>
      <c r="F228"/>
      <c r="G228"/>
      <c r="H228"/>
      <c r="I228"/>
      <c r="J228"/>
      <c r="K228"/>
      <c r="L228"/>
      <c r="M228"/>
      <c r="N228"/>
      <c r="O228"/>
      <c r="P228"/>
      <c r="Q228"/>
      <c r="R228"/>
    </row>
    <row r="229" spans="1:18" s="131" customFormat="1">
      <c r="A229"/>
      <c r="B229"/>
      <c r="C229"/>
      <c r="D229"/>
      <c r="E229"/>
      <c r="F229"/>
      <c r="G229"/>
      <c r="H229"/>
      <c r="I229"/>
      <c r="J229"/>
      <c r="K229"/>
      <c r="L229"/>
      <c r="M229"/>
      <c r="N229"/>
      <c r="O229"/>
      <c r="P229"/>
      <c r="Q229"/>
      <c r="R229"/>
    </row>
    <row r="230" spans="1:18" s="131" customFormat="1">
      <c r="A230"/>
      <c r="B230"/>
      <c r="C230"/>
      <c r="D230"/>
      <c r="E230"/>
      <c r="F230"/>
      <c r="G230"/>
      <c r="H230"/>
      <c r="I230"/>
      <c r="J230"/>
      <c r="K230"/>
      <c r="L230"/>
      <c r="M230"/>
      <c r="N230"/>
      <c r="O230"/>
      <c r="P230"/>
      <c r="Q230"/>
      <c r="R230"/>
    </row>
    <row r="231" spans="1:18" s="131" customFormat="1">
      <c r="A231"/>
      <c r="B231"/>
      <c r="C231"/>
      <c r="D231"/>
      <c r="E231"/>
      <c r="F231"/>
      <c r="G231"/>
      <c r="H231"/>
      <c r="I231"/>
      <c r="J231"/>
      <c r="K231"/>
      <c r="L231"/>
      <c r="M231"/>
      <c r="N231"/>
      <c r="O231"/>
      <c r="P231"/>
      <c r="Q231"/>
      <c r="R231"/>
    </row>
    <row r="232" spans="1:18" s="131" customFormat="1">
      <c r="A232"/>
      <c r="B232"/>
      <c r="C232"/>
      <c r="D232"/>
      <c r="E232"/>
      <c r="F232"/>
      <c r="G232"/>
      <c r="H232"/>
      <c r="I232"/>
      <c r="J232"/>
      <c r="K232"/>
      <c r="L232"/>
      <c r="M232"/>
      <c r="N232"/>
      <c r="O232"/>
      <c r="P232"/>
      <c r="Q232"/>
      <c r="R232"/>
    </row>
    <row r="233" spans="1:18" s="131" customFormat="1">
      <c r="A233"/>
      <c r="B233"/>
      <c r="C233"/>
      <c r="D233"/>
      <c r="E233"/>
      <c r="F233"/>
      <c r="G233"/>
      <c r="H233"/>
      <c r="I233"/>
      <c r="J233"/>
      <c r="K233"/>
      <c r="L233"/>
      <c r="M233"/>
      <c r="N233"/>
      <c r="O233"/>
      <c r="P233"/>
      <c r="Q233"/>
      <c r="R233"/>
    </row>
    <row r="234" spans="1:18" s="131" customFormat="1">
      <c r="A234"/>
      <c r="B234"/>
      <c r="C234"/>
      <c r="D234"/>
      <c r="E234"/>
      <c r="F234"/>
      <c r="G234"/>
      <c r="H234"/>
      <c r="I234"/>
      <c r="J234"/>
      <c r="K234"/>
      <c r="L234"/>
      <c r="M234"/>
      <c r="N234"/>
      <c r="O234"/>
      <c r="P234"/>
      <c r="Q234"/>
      <c r="R234"/>
    </row>
    <row r="235" spans="1:18" s="131" customFormat="1">
      <c r="A235"/>
      <c r="B235"/>
      <c r="C235"/>
      <c r="D235"/>
      <c r="E235"/>
      <c r="F235"/>
      <c r="G235"/>
      <c r="H235"/>
      <c r="I235"/>
      <c r="J235"/>
      <c r="K235"/>
      <c r="L235"/>
      <c r="M235"/>
      <c r="N235"/>
      <c r="O235"/>
      <c r="P235"/>
      <c r="Q235"/>
      <c r="R235"/>
    </row>
    <row r="236" spans="1:18" s="131" customFormat="1">
      <c r="A236"/>
      <c r="B236"/>
      <c r="C236"/>
      <c r="D236"/>
      <c r="E236"/>
      <c r="F236"/>
      <c r="G236"/>
      <c r="H236"/>
      <c r="I236"/>
      <c r="J236"/>
      <c r="K236"/>
      <c r="L236"/>
      <c r="M236"/>
      <c r="N236"/>
      <c r="O236"/>
      <c r="P236"/>
      <c r="Q236"/>
      <c r="R236"/>
    </row>
    <row r="237" spans="1:18" s="131" customFormat="1">
      <c r="A237"/>
      <c r="B237"/>
      <c r="C237"/>
      <c r="D237"/>
      <c r="E237"/>
      <c r="F237"/>
      <c r="G237"/>
      <c r="H237"/>
      <c r="I237"/>
      <c r="J237"/>
      <c r="K237"/>
      <c r="L237"/>
      <c r="M237"/>
      <c r="N237"/>
      <c r="O237"/>
      <c r="P237"/>
      <c r="Q237"/>
      <c r="R237"/>
    </row>
    <row r="238" spans="1:18" s="131" customFormat="1">
      <c r="A238"/>
      <c r="B238"/>
      <c r="C238"/>
      <c r="D238"/>
      <c r="E238"/>
      <c r="F238"/>
      <c r="G238"/>
      <c r="H238"/>
      <c r="I238"/>
      <c r="J238"/>
      <c r="K238"/>
      <c r="L238"/>
      <c r="M238"/>
      <c r="N238"/>
      <c r="O238"/>
      <c r="P238"/>
      <c r="Q238"/>
      <c r="R238"/>
    </row>
    <row r="239" spans="1:18" s="131" customFormat="1">
      <c r="A239"/>
      <c r="B239"/>
      <c r="C239"/>
      <c r="D239"/>
      <c r="E239"/>
      <c r="F239"/>
      <c r="G239"/>
      <c r="H239"/>
      <c r="I239"/>
      <c r="J239"/>
      <c r="K239"/>
      <c r="L239"/>
      <c r="M239"/>
      <c r="N239"/>
      <c r="O239"/>
      <c r="P239"/>
      <c r="Q239"/>
      <c r="R239"/>
    </row>
    <row r="240" spans="1:18" s="131" customFormat="1">
      <c r="A240"/>
      <c r="B240"/>
      <c r="C240"/>
      <c r="D240"/>
      <c r="E240"/>
      <c r="F240"/>
      <c r="G240"/>
      <c r="H240"/>
      <c r="I240"/>
      <c r="J240"/>
      <c r="K240"/>
      <c r="L240"/>
      <c r="M240"/>
      <c r="N240"/>
      <c r="O240"/>
      <c r="P240"/>
      <c r="Q240"/>
      <c r="R240"/>
    </row>
    <row r="241" spans="1:18" s="131" customFormat="1">
      <c r="A241"/>
      <c r="B241"/>
      <c r="C241"/>
      <c r="D241"/>
      <c r="E241"/>
      <c r="F241"/>
      <c r="G241"/>
      <c r="H241"/>
      <c r="I241"/>
      <c r="J241"/>
      <c r="K241"/>
      <c r="L241"/>
      <c r="M241"/>
      <c r="N241"/>
      <c r="O241"/>
      <c r="P241"/>
      <c r="Q241"/>
      <c r="R241"/>
    </row>
    <row r="242" spans="1:18" s="131" customFormat="1">
      <c r="A242"/>
      <c r="B242"/>
      <c r="C242"/>
      <c r="D242"/>
      <c r="E242"/>
      <c r="F242"/>
      <c r="G242"/>
      <c r="H242"/>
      <c r="I242"/>
      <c r="J242"/>
      <c r="K242"/>
      <c r="L242"/>
      <c r="M242"/>
      <c r="N242"/>
      <c r="O242"/>
      <c r="P242"/>
      <c r="Q242"/>
      <c r="R242"/>
    </row>
    <row r="243" spans="1:18" s="131" customFormat="1">
      <c r="A243"/>
      <c r="B243"/>
      <c r="C243"/>
      <c r="D243"/>
      <c r="E243"/>
      <c r="F243"/>
      <c r="G243"/>
      <c r="H243"/>
      <c r="I243"/>
      <c r="J243"/>
      <c r="K243"/>
      <c r="L243"/>
      <c r="M243"/>
      <c r="N243"/>
      <c r="O243"/>
      <c r="P243"/>
      <c r="Q243"/>
      <c r="R243"/>
    </row>
    <row r="244" spans="1:18" s="131" customFormat="1">
      <c r="A244"/>
      <c r="B244"/>
      <c r="C244"/>
      <c r="D244"/>
      <c r="E244"/>
      <c r="F244"/>
      <c r="G244"/>
      <c r="H244"/>
      <c r="I244"/>
      <c r="J244"/>
      <c r="K244"/>
      <c r="L244"/>
      <c r="M244"/>
      <c r="N244"/>
      <c r="O244"/>
      <c r="P244"/>
      <c r="Q244"/>
      <c r="R244"/>
    </row>
    <row r="245" spans="1:18" s="131" customFormat="1">
      <c r="A245"/>
      <c r="B245"/>
      <c r="C245"/>
      <c r="D245"/>
      <c r="E245"/>
      <c r="F245"/>
      <c r="G245"/>
      <c r="H245"/>
      <c r="I245"/>
      <c r="J245"/>
      <c r="K245"/>
      <c r="L245"/>
      <c r="M245"/>
      <c r="N245"/>
      <c r="O245"/>
      <c r="P245"/>
      <c r="Q245"/>
      <c r="R245"/>
    </row>
    <row r="246" spans="1:18" s="131" customFormat="1">
      <c r="A246"/>
      <c r="B246"/>
      <c r="C246"/>
      <c r="D246"/>
      <c r="E246"/>
      <c r="F246"/>
      <c r="G246"/>
      <c r="H246"/>
      <c r="I246"/>
      <c r="J246"/>
      <c r="K246"/>
      <c r="L246"/>
      <c r="M246"/>
      <c r="N246"/>
      <c r="O246"/>
      <c r="P246"/>
      <c r="Q246"/>
      <c r="R246"/>
    </row>
    <row r="247" spans="1:18" s="131" customFormat="1">
      <c r="A247"/>
      <c r="B247"/>
      <c r="C247"/>
      <c r="D247"/>
      <c r="E247"/>
      <c r="F247"/>
      <c r="G247"/>
      <c r="H247"/>
      <c r="I247"/>
      <c r="J247"/>
      <c r="K247"/>
      <c r="L247"/>
      <c r="M247"/>
      <c r="N247"/>
      <c r="O247"/>
      <c r="P247"/>
      <c r="Q247"/>
      <c r="R247"/>
    </row>
    <row r="248" spans="1:18" s="131" customFormat="1">
      <c r="A248"/>
      <c r="B248"/>
      <c r="C248"/>
      <c r="D248"/>
      <c r="E248"/>
      <c r="F248"/>
      <c r="G248"/>
      <c r="H248"/>
      <c r="I248"/>
      <c r="J248"/>
      <c r="K248"/>
      <c r="L248"/>
      <c r="M248"/>
      <c r="N248"/>
      <c r="O248"/>
    </row>
  </sheetData>
  <autoFilter ref="A11:O248">
    <filterColumn colId="2">
      <filters blank="1">
        <filter val="(Blank)"/>
      </filters>
    </filterColumn>
    <sortState ref="A12:O248">
      <sortCondition ref="B11:B248"/>
    </sortState>
  </autoFilter>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75"/>
  <sheetViews>
    <sheetView workbookViewId="0">
      <pane ySplit="1" topLeftCell="A2" activePane="bottomLeft" state="frozen"/>
      <selection activeCell="B7" sqref="B7:D7"/>
      <selection pane="bottomLeft" activeCell="B7" sqref="B7:D7"/>
    </sheetView>
  </sheetViews>
  <sheetFormatPr defaultColWidth="9.109375" defaultRowHeight="13.2"/>
  <cols>
    <col min="1" max="1" width="14.5546875" style="136" bestFit="1" customWidth="1"/>
    <col min="2" max="2" width="51.5546875" style="136" bestFit="1" customWidth="1"/>
    <col min="3" max="7" width="10.6640625" style="136" customWidth="1"/>
    <col min="8" max="9" width="11.5546875" style="136" bestFit="1" customWidth="1"/>
    <col min="10" max="16384" width="9.109375" style="135"/>
  </cols>
  <sheetData>
    <row r="1" spans="1:10" ht="46.8">
      <c r="A1" s="153" t="s">
        <v>879</v>
      </c>
      <c r="B1" s="153" t="s">
        <v>758</v>
      </c>
      <c r="C1" s="152" t="s">
        <v>880</v>
      </c>
      <c r="D1" s="150" t="s">
        <v>881</v>
      </c>
      <c r="E1" s="150" t="s">
        <v>882</v>
      </c>
      <c r="F1" s="150" t="s">
        <v>883</v>
      </c>
      <c r="G1" s="151" t="s">
        <v>761</v>
      </c>
      <c r="H1" s="150" t="s">
        <v>107</v>
      </c>
      <c r="I1" s="149" t="s">
        <v>26</v>
      </c>
    </row>
    <row r="2" spans="1:10" ht="62.4">
      <c r="A2" s="153" t="s">
        <v>1008</v>
      </c>
      <c r="B2" s="153" t="s">
        <v>1009</v>
      </c>
      <c r="C2" s="152"/>
      <c r="D2" s="150"/>
      <c r="E2" s="150"/>
      <c r="F2" s="150"/>
      <c r="G2" s="151"/>
      <c r="H2" s="150"/>
      <c r="I2" s="149"/>
      <c r="J2" s="148" t="s">
        <v>1010</v>
      </c>
    </row>
    <row r="3" spans="1:10" ht="15.6">
      <c r="A3" s="141" t="s">
        <v>884</v>
      </c>
      <c r="B3" s="140" t="s">
        <v>885</v>
      </c>
      <c r="C3" s="141">
        <v>64766</v>
      </c>
      <c r="D3" s="138">
        <v>57160</v>
      </c>
      <c r="E3" s="138"/>
      <c r="F3" s="138">
        <v>11765</v>
      </c>
      <c r="G3" s="109">
        <f>SUM(C3:F3)*2.8%</f>
        <v>3743.3479999999995</v>
      </c>
      <c r="H3" s="138">
        <v>1000</v>
      </c>
      <c r="I3" s="137">
        <f>SUM(C3:H3)</f>
        <v>138434.348</v>
      </c>
      <c r="J3" s="147" t="s">
        <v>751</v>
      </c>
    </row>
    <row r="4" spans="1:10" ht="15.6">
      <c r="A4" s="141" t="s">
        <v>886</v>
      </c>
      <c r="B4" s="140" t="s">
        <v>764</v>
      </c>
      <c r="C4" s="141">
        <v>0</v>
      </c>
      <c r="D4" s="138">
        <v>51383</v>
      </c>
      <c r="E4" s="138">
        <v>10560</v>
      </c>
      <c r="F4" s="138">
        <v>124465</v>
      </c>
      <c r="G4" s="109">
        <f>SUM(C4:F4)*2.8%</f>
        <v>5219.4239999999991</v>
      </c>
      <c r="H4" s="138">
        <v>1000</v>
      </c>
      <c r="I4" s="137">
        <f>SUM(C4:H4)</f>
        <v>192627.424</v>
      </c>
      <c r="J4" s="147" t="s">
        <v>752</v>
      </c>
    </row>
    <row r="5" spans="1:10" ht="15.6">
      <c r="A5" s="141" t="s">
        <v>887</v>
      </c>
      <c r="B5" s="140" t="s">
        <v>574</v>
      </c>
      <c r="C5" s="141"/>
      <c r="D5" s="138">
        <v>0</v>
      </c>
      <c r="E5" s="138">
        <v>0</v>
      </c>
      <c r="F5" s="138">
        <v>0</v>
      </c>
      <c r="G5" s="109">
        <f>SUM(C5:F5)*2.8%</f>
        <v>0</v>
      </c>
      <c r="H5" s="138">
        <v>245238</v>
      </c>
      <c r="I5" s="137">
        <f>SUM(C5:H5)</f>
        <v>245238</v>
      </c>
      <c r="J5" s="147" t="s">
        <v>753</v>
      </c>
    </row>
    <row r="6" spans="1:10" ht="15.6">
      <c r="A6" s="141" t="s">
        <v>888</v>
      </c>
      <c r="B6" s="140" t="s">
        <v>889</v>
      </c>
      <c r="C6" s="141">
        <v>0</v>
      </c>
      <c r="D6" s="138">
        <v>26790</v>
      </c>
      <c r="E6" s="138"/>
      <c r="F6" s="138">
        <v>93390</v>
      </c>
      <c r="G6" s="109">
        <f>SUM(C6:F6)*2.8%</f>
        <v>3365.0399999999995</v>
      </c>
      <c r="H6" s="138"/>
      <c r="I6" s="137">
        <f>SUM(C6:H6)</f>
        <v>123545.04</v>
      </c>
      <c r="J6" s="147" t="s">
        <v>754</v>
      </c>
    </row>
    <row r="7" spans="1:10" ht="15.6">
      <c r="A7" s="141" t="s">
        <v>890</v>
      </c>
      <c r="B7" s="140" t="s">
        <v>891</v>
      </c>
      <c r="C7" s="141">
        <v>60719</v>
      </c>
      <c r="D7" s="138">
        <v>9200</v>
      </c>
      <c r="E7" s="138">
        <v>0</v>
      </c>
      <c r="F7" s="138">
        <v>13250</v>
      </c>
      <c r="G7" s="109">
        <f>SUM(C7:F7)*2.8%</f>
        <v>2328.732</v>
      </c>
      <c r="H7" s="138"/>
      <c r="I7" s="137">
        <f>SUM(C7:H7)</f>
        <v>85497.732000000004</v>
      </c>
    </row>
    <row r="8" spans="1:10" ht="15.6">
      <c r="A8" s="145" t="s">
        <v>964</v>
      </c>
      <c r="B8" s="140" t="s">
        <v>965</v>
      </c>
      <c r="C8" s="109"/>
      <c r="D8" s="109">
        <v>0</v>
      </c>
      <c r="E8" s="109"/>
      <c r="F8" s="109">
        <v>3000</v>
      </c>
      <c r="G8" s="109">
        <f t="shared" ref="G8:G13" si="0">SUM(D8:F8)*2.8%</f>
        <v>83.999999999999986</v>
      </c>
      <c r="I8" s="137">
        <f t="shared" ref="I8:I13" si="1">SUM(D8:G8)</f>
        <v>3084</v>
      </c>
    </row>
    <row r="9" spans="1:10" ht="15.6">
      <c r="A9" s="145" t="s">
        <v>966</v>
      </c>
      <c r="B9" s="140" t="s">
        <v>967</v>
      </c>
      <c r="C9" s="109"/>
      <c r="D9" s="109">
        <v>0</v>
      </c>
      <c r="E9" s="109"/>
      <c r="F9" s="109">
        <v>4300</v>
      </c>
      <c r="G9" s="109">
        <f t="shared" si="0"/>
        <v>120.39999999999999</v>
      </c>
      <c r="I9" s="137">
        <f t="shared" si="1"/>
        <v>4420.3999999999996</v>
      </c>
    </row>
    <row r="10" spans="1:10" ht="15.6">
      <c r="A10" s="145" t="s">
        <v>968</v>
      </c>
      <c r="B10" s="140" t="s">
        <v>969</v>
      </c>
      <c r="C10" s="109"/>
      <c r="D10" s="109">
        <v>0</v>
      </c>
      <c r="E10" s="109"/>
      <c r="F10" s="109">
        <v>7000</v>
      </c>
      <c r="G10" s="109">
        <f t="shared" si="0"/>
        <v>195.99999999999997</v>
      </c>
      <c r="I10" s="137">
        <f t="shared" si="1"/>
        <v>7196</v>
      </c>
    </row>
    <row r="11" spans="1:10" ht="15.6">
      <c r="A11" s="145" t="s">
        <v>970</v>
      </c>
      <c r="B11" s="140" t="s">
        <v>971</v>
      </c>
      <c r="C11" s="109"/>
      <c r="D11" s="109">
        <v>6500</v>
      </c>
      <c r="E11" s="109"/>
      <c r="F11" s="109">
        <v>4200</v>
      </c>
      <c r="G11" s="109">
        <f t="shared" si="0"/>
        <v>299.59999999999997</v>
      </c>
      <c r="I11" s="137">
        <f t="shared" si="1"/>
        <v>10999.6</v>
      </c>
    </row>
    <row r="12" spans="1:10" ht="15.6">
      <c r="A12" s="145" t="s">
        <v>972</v>
      </c>
      <c r="B12" s="140" t="s">
        <v>973</v>
      </c>
      <c r="C12" s="109"/>
      <c r="D12" s="109">
        <v>0</v>
      </c>
      <c r="E12" s="109"/>
      <c r="F12" s="109">
        <v>12953</v>
      </c>
      <c r="G12" s="109">
        <f t="shared" si="0"/>
        <v>362.68399999999997</v>
      </c>
      <c r="I12" s="137">
        <f t="shared" si="1"/>
        <v>13315.683999999999</v>
      </c>
    </row>
    <row r="13" spans="1:10" ht="15.6">
      <c r="A13" s="145" t="s">
        <v>974</v>
      </c>
      <c r="B13" s="140" t="s">
        <v>975</v>
      </c>
      <c r="C13" s="109"/>
      <c r="D13" s="109">
        <v>0</v>
      </c>
      <c r="E13" s="109"/>
      <c r="F13" s="109">
        <v>1300</v>
      </c>
      <c r="G13" s="109">
        <f t="shared" si="0"/>
        <v>36.4</v>
      </c>
      <c r="I13" s="137">
        <f t="shared" si="1"/>
        <v>1336.4</v>
      </c>
    </row>
    <row r="14" spans="1:10" ht="15.6">
      <c r="A14" s="141" t="s">
        <v>892</v>
      </c>
      <c r="B14" s="140" t="s">
        <v>893</v>
      </c>
      <c r="C14" s="141">
        <v>0</v>
      </c>
      <c r="D14" s="138">
        <v>0</v>
      </c>
      <c r="E14" s="138"/>
      <c r="F14" s="138">
        <v>0</v>
      </c>
      <c r="G14" s="109">
        <f>SUM(C14:F14)*2.8%</f>
        <v>0</v>
      </c>
      <c r="H14" s="138">
        <v>307989</v>
      </c>
      <c r="I14" s="137">
        <f>SUM(C14:H14)</f>
        <v>307989</v>
      </c>
    </row>
    <row r="15" spans="1:10" ht="15.6">
      <c r="A15" s="144" t="s">
        <v>988</v>
      </c>
      <c r="B15" s="140" t="s">
        <v>989</v>
      </c>
      <c r="C15" s="143"/>
      <c r="D15" s="109">
        <v>0</v>
      </c>
      <c r="E15" s="109"/>
      <c r="F15" s="109">
        <v>5600</v>
      </c>
      <c r="G15" s="109">
        <f>SUM(D15:F15)*2.8%</f>
        <v>156.79999999999998</v>
      </c>
      <c r="H15" s="109"/>
      <c r="I15" s="137">
        <f>SUM(D15:G15)</f>
        <v>5756.8</v>
      </c>
    </row>
    <row r="16" spans="1:10" ht="15.6">
      <c r="A16" s="141" t="s">
        <v>894</v>
      </c>
      <c r="B16" s="140" t="s">
        <v>763</v>
      </c>
      <c r="C16" s="141">
        <v>0</v>
      </c>
      <c r="D16" s="138">
        <v>18580</v>
      </c>
      <c r="E16" s="138">
        <v>0</v>
      </c>
      <c r="F16" s="138">
        <v>90500</v>
      </c>
      <c r="G16" s="109">
        <f>SUM(C16:F16)*2.8%</f>
        <v>3054.24</v>
      </c>
      <c r="H16" s="138"/>
      <c r="I16" s="137">
        <f>SUM(C16:H16)</f>
        <v>112134.24</v>
      </c>
    </row>
    <row r="17" spans="1:9" ht="15.6">
      <c r="A17" s="141" t="s">
        <v>895</v>
      </c>
      <c r="B17" s="140" t="s">
        <v>896</v>
      </c>
      <c r="C17" s="141">
        <v>0</v>
      </c>
      <c r="D17" s="138">
        <v>0</v>
      </c>
      <c r="E17" s="138">
        <v>0</v>
      </c>
      <c r="F17" s="138">
        <v>0</v>
      </c>
      <c r="G17" s="109">
        <f>SUM(C17:F17)*2.8%</f>
        <v>0</v>
      </c>
      <c r="H17" s="138">
        <v>1729555</v>
      </c>
      <c r="I17" s="137">
        <f>SUM(C17:H17)</f>
        <v>1729555</v>
      </c>
    </row>
    <row r="18" spans="1:9" ht="15.6">
      <c r="A18" s="141" t="s">
        <v>897</v>
      </c>
      <c r="B18" s="140" t="s">
        <v>769</v>
      </c>
      <c r="C18" s="141">
        <v>0</v>
      </c>
      <c r="D18" s="138">
        <v>0</v>
      </c>
      <c r="E18" s="138">
        <v>0</v>
      </c>
      <c r="F18" s="138">
        <v>6000</v>
      </c>
      <c r="G18" s="109">
        <f>SUM(C18:F18)*2.8%</f>
        <v>167.99999999999997</v>
      </c>
      <c r="H18" s="138"/>
      <c r="I18" s="137">
        <f>SUM(C18:H18)</f>
        <v>6168</v>
      </c>
    </row>
    <row r="19" spans="1:9" ht="15.6">
      <c r="A19" s="144" t="s">
        <v>990</v>
      </c>
      <c r="B19" s="140" t="s">
        <v>991</v>
      </c>
      <c r="C19" s="143"/>
      <c r="D19" s="109">
        <v>0</v>
      </c>
      <c r="E19" s="109"/>
      <c r="F19" s="109">
        <v>7263</v>
      </c>
      <c r="G19" s="109">
        <f>SUM(D19:F19)*2.8%</f>
        <v>203.36399999999998</v>
      </c>
      <c r="H19" s="109"/>
      <c r="I19" s="137">
        <f>SUM(D19:G19)</f>
        <v>7466.3639999999996</v>
      </c>
    </row>
    <row r="20" spans="1:9" ht="15.6">
      <c r="A20" s="141" t="s">
        <v>939</v>
      </c>
      <c r="B20" s="140" t="s">
        <v>940</v>
      </c>
      <c r="C20" s="108">
        <v>0</v>
      </c>
      <c r="D20" s="109">
        <v>0</v>
      </c>
      <c r="E20" s="109"/>
      <c r="F20" s="109">
        <v>66547</v>
      </c>
      <c r="G20" s="109">
        <f>SUM(C20:F20)*2.8%</f>
        <v>1863.3159999999998</v>
      </c>
      <c r="I20" s="137">
        <f>SUM(C20:G20)</f>
        <v>68410.316000000006</v>
      </c>
    </row>
    <row r="21" spans="1:9" ht="15.6">
      <c r="A21" s="144" t="s">
        <v>992</v>
      </c>
      <c r="B21" s="140" t="s">
        <v>993</v>
      </c>
      <c r="C21" s="143"/>
      <c r="D21" s="109">
        <v>5295</v>
      </c>
      <c r="E21" s="109"/>
      <c r="F21" s="109">
        <v>1355</v>
      </c>
      <c r="G21" s="109">
        <f>SUM(D21:F21)*2.8%</f>
        <v>186.2</v>
      </c>
      <c r="H21" s="109"/>
      <c r="I21" s="137">
        <f>SUM(D21:G21)</f>
        <v>6836.2</v>
      </c>
    </row>
    <row r="22" spans="1:9" ht="15.6">
      <c r="A22" s="141" t="s">
        <v>941</v>
      </c>
      <c r="B22" s="140" t="s">
        <v>942</v>
      </c>
      <c r="C22" s="108">
        <v>0</v>
      </c>
      <c r="D22" s="109">
        <v>0</v>
      </c>
      <c r="E22" s="109"/>
      <c r="F22" s="109">
        <v>8500</v>
      </c>
      <c r="G22" s="109">
        <f>SUM(C22:F22)*2.8%</f>
        <v>237.99999999999997</v>
      </c>
      <c r="I22" s="137">
        <f>SUM(C22:G22)</f>
        <v>8738</v>
      </c>
    </row>
    <row r="23" spans="1:9" ht="15.6">
      <c r="A23" s="145" t="s">
        <v>976</v>
      </c>
      <c r="B23" s="140" t="s">
        <v>977</v>
      </c>
      <c r="C23" s="109"/>
      <c r="D23" s="109">
        <v>0</v>
      </c>
      <c r="E23" s="109"/>
      <c r="F23" s="109">
        <v>19000</v>
      </c>
      <c r="G23" s="109">
        <f>SUM(D23:F23)*2.8%</f>
        <v>532</v>
      </c>
      <c r="I23" s="137">
        <f>SUM(D23:G23)</f>
        <v>19532</v>
      </c>
    </row>
    <row r="24" spans="1:9" ht="15.6">
      <c r="A24" s="144" t="s">
        <v>994</v>
      </c>
      <c r="B24" s="140" t="s">
        <v>995</v>
      </c>
      <c r="C24" s="143"/>
      <c r="D24" s="109">
        <v>0</v>
      </c>
      <c r="E24" s="109"/>
      <c r="F24" s="109">
        <v>14850</v>
      </c>
      <c r="G24" s="109">
        <f>SUM(D24:F24)*2.8%</f>
        <v>415.79999999999995</v>
      </c>
      <c r="H24" s="109"/>
      <c r="I24" s="137">
        <f>SUM(D24:G24)</f>
        <v>15265.8</v>
      </c>
    </row>
    <row r="25" spans="1:9" ht="15.6">
      <c r="A25" s="144" t="s">
        <v>996</v>
      </c>
      <c r="B25" s="140" t="s">
        <v>997</v>
      </c>
      <c r="C25" s="143"/>
      <c r="D25" s="109">
        <v>0</v>
      </c>
      <c r="E25" s="109"/>
      <c r="F25" s="109">
        <v>12100</v>
      </c>
      <c r="G25" s="109">
        <f>SUM(D25:F25)*2.8%</f>
        <v>338.79999999999995</v>
      </c>
      <c r="H25" s="109"/>
      <c r="I25" s="137">
        <f>SUM(D25:G25)</f>
        <v>12438.8</v>
      </c>
    </row>
    <row r="26" spans="1:9" ht="15.6">
      <c r="A26" s="141" t="s">
        <v>943</v>
      </c>
      <c r="B26" s="140" t="s">
        <v>944</v>
      </c>
      <c r="C26" s="108">
        <v>0</v>
      </c>
      <c r="D26" s="109">
        <v>17940</v>
      </c>
      <c r="E26" s="109"/>
      <c r="F26" s="109">
        <v>28831</v>
      </c>
      <c r="G26" s="109">
        <f>SUM(C26:F26)*2.8%</f>
        <v>1309.588</v>
      </c>
      <c r="I26" s="137">
        <f>SUM(C26:G26)</f>
        <v>48080.588000000003</v>
      </c>
    </row>
    <row r="27" spans="1:9" ht="15.6">
      <c r="A27" s="144" t="s">
        <v>998</v>
      </c>
      <c r="B27" s="140" t="s">
        <v>999</v>
      </c>
      <c r="C27" s="143"/>
      <c r="D27" s="109">
        <v>0</v>
      </c>
      <c r="E27" s="109"/>
      <c r="F27" s="109">
        <v>3500</v>
      </c>
      <c r="G27" s="109">
        <f>SUM(D27:F27)*2.8%</f>
        <v>97.999999999999986</v>
      </c>
      <c r="H27" s="109"/>
      <c r="I27" s="137">
        <f>SUM(D27:G27)</f>
        <v>3598</v>
      </c>
    </row>
    <row r="28" spans="1:9" ht="15.6">
      <c r="A28" s="144" t="s">
        <v>1000</v>
      </c>
      <c r="B28" s="140" t="s">
        <v>1001</v>
      </c>
      <c r="C28" s="146"/>
      <c r="D28" s="109">
        <v>0</v>
      </c>
      <c r="E28" s="109"/>
      <c r="F28" s="109">
        <v>6750</v>
      </c>
      <c r="G28" s="109">
        <f>SUM(D28:F28)*2.8%</f>
        <v>188.99999999999997</v>
      </c>
      <c r="H28" s="109"/>
      <c r="I28" s="137">
        <f>SUM(D28:G28)</f>
        <v>6939</v>
      </c>
    </row>
    <row r="29" spans="1:9" ht="15.6">
      <c r="A29" s="145" t="s">
        <v>978</v>
      </c>
      <c r="B29" s="140" t="s">
        <v>979</v>
      </c>
      <c r="C29" s="109"/>
      <c r="D29" s="109">
        <v>0</v>
      </c>
      <c r="E29" s="109"/>
      <c r="F29" s="109">
        <v>17000</v>
      </c>
      <c r="G29" s="109">
        <f>SUM(D29:F29)*2.8%</f>
        <v>475.99999999999994</v>
      </c>
      <c r="I29" s="137">
        <f>SUM(D29:G29)</f>
        <v>17476</v>
      </c>
    </row>
    <row r="30" spans="1:9" ht="15.6">
      <c r="A30" s="144" t="s">
        <v>1002</v>
      </c>
      <c r="B30" s="140" t="s">
        <v>1003</v>
      </c>
      <c r="C30" s="143"/>
      <c r="D30" s="109">
        <v>0</v>
      </c>
      <c r="E30" s="109"/>
      <c r="F30" s="109">
        <v>23000</v>
      </c>
      <c r="G30" s="109">
        <f>SUM(D30:F30)*2.8%</f>
        <v>643.99999999999989</v>
      </c>
      <c r="H30" s="109"/>
      <c r="I30" s="137">
        <f>SUM(D30:G30)</f>
        <v>23644</v>
      </c>
    </row>
    <row r="31" spans="1:9" ht="15.6">
      <c r="A31" s="145" t="s">
        <v>980</v>
      </c>
      <c r="B31" s="140" t="s">
        <v>981</v>
      </c>
      <c r="C31" s="109"/>
      <c r="D31" s="109">
        <v>84484</v>
      </c>
      <c r="E31" s="109"/>
      <c r="F31" s="109">
        <v>0</v>
      </c>
      <c r="G31" s="109">
        <f>SUM(D31:F31)*2.8%</f>
        <v>2365.5519999999997</v>
      </c>
      <c r="I31" s="137">
        <f>SUM(D31:G31)</f>
        <v>86849.551999999996</v>
      </c>
    </row>
    <row r="32" spans="1:9" ht="15.6">
      <c r="A32" s="141" t="s">
        <v>945</v>
      </c>
      <c r="B32" s="140" t="s">
        <v>946</v>
      </c>
      <c r="C32" s="108">
        <v>0</v>
      </c>
      <c r="D32" s="109">
        <v>117414</v>
      </c>
      <c r="E32" s="109"/>
      <c r="F32" s="109">
        <v>400</v>
      </c>
      <c r="G32" s="109">
        <f>SUM(C32:F32)*2.8%</f>
        <v>3298.7919999999995</v>
      </c>
      <c r="I32" s="137">
        <f>SUM(C32:G32)</f>
        <v>121112.792</v>
      </c>
    </row>
    <row r="33" spans="1:12" ht="15.6">
      <c r="A33" s="141" t="s">
        <v>947</v>
      </c>
      <c r="B33" s="140" t="s">
        <v>948</v>
      </c>
      <c r="C33" s="108">
        <v>0</v>
      </c>
      <c r="D33" s="109">
        <v>0</v>
      </c>
      <c r="E33" s="109"/>
      <c r="F33" s="109">
        <v>8000</v>
      </c>
      <c r="G33" s="109">
        <f>SUM(C33:F33)*2.8%</f>
        <v>223.99999999999997</v>
      </c>
      <c r="I33" s="137">
        <f>SUM(C33:G33)</f>
        <v>8224</v>
      </c>
    </row>
    <row r="34" spans="1:12" ht="15.6">
      <c r="A34" s="141" t="s">
        <v>949</v>
      </c>
      <c r="B34" s="140" t="s">
        <v>950</v>
      </c>
      <c r="C34" s="108">
        <v>0</v>
      </c>
      <c r="D34" s="109">
        <v>84640</v>
      </c>
      <c r="E34" s="109"/>
      <c r="F34" s="109">
        <v>35000</v>
      </c>
      <c r="G34" s="109">
        <f>SUM(C34:F34)*2.8%</f>
        <v>3349.9199999999996</v>
      </c>
      <c r="I34" s="137">
        <f>SUM(C34:G34)</f>
        <v>122989.92</v>
      </c>
    </row>
    <row r="35" spans="1:12" ht="15.6">
      <c r="A35" s="145" t="s">
        <v>982</v>
      </c>
      <c r="B35" s="140" t="s">
        <v>983</v>
      </c>
      <c r="C35" s="109"/>
      <c r="D35" s="109">
        <v>0</v>
      </c>
      <c r="E35" s="109"/>
      <c r="F35" s="109">
        <v>2500</v>
      </c>
      <c r="G35" s="109">
        <f>SUM(D35:F35)*2.8%</f>
        <v>69.999999999999986</v>
      </c>
      <c r="I35" s="137">
        <f>SUM(D35:G35)</f>
        <v>2570</v>
      </c>
    </row>
    <row r="36" spans="1:12" ht="15.6">
      <c r="A36" s="141" t="s">
        <v>951</v>
      </c>
      <c r="B36" s="140" t="s">
        <v>818</v>
      </c>
      <c r="C36" s="108">
        <v>0</v>
      </c>
      <c r="D36" s="109">
        <v>0</v>
      </c>
      <c r="E36" s="109"/>
      <c r="F36" s="109">
        <v>36000</v>
      </c>
      <c r="G36" s="109">
        <f>SUM(C36:F36)*2.8%</f>
        <v>1007.9999999999999</v>
      </c>
      <c r="I36" s="137">
        <f>SUM(C36:G36)</f>
        <v>37008</v>
      </c>
    </row>
    <row r="37" spans="1:12" ht="15.6">
      <c r="A37" s="141" t="s">
        <v>952</v>
      </c>
      <c r="B37" s="140" t="s">
        <v>953</v>
      </c>
      <c r="C37" s="113">
        <v>0</v>
      </c>
      <c r="D37" s="109">
        <v>0</v>
      </c>
      <c r="E37" s="109"/>
      <c r="F37" s="109">
        <v>153400</v>
      </c>
      <c r="G37" s="109">
        <f>SUM(C37:F37)*2.8%</f>
        <v>4295.2</v>
      </c>
      <c r="I37" s="137">
        <f>SUM(C37:G37)</f>
        <v>157695.20000000001</v>
      </c>
    </row>
    <row r="38" spans="1:12" ht="15.6">
      <c r="A38" s="145" t="s">
        <v>984</v>
      </c>
      <c r="B38" s="140" t="s">
        <v>985</v>
      </c>
      <c r="C38" s="109"/>
      <c r="D38" s="109">
        <v>0</v>
      </c>
      <c r="E38" s="109"/>
      <c r="F38" s="109">
        <v>4145</v>
      </c>
      <c r="G38" s="109">
        <f>SUM(D38:F38)*2.8%</f>
        <v>116.05999999999999</v>
      </c>
      <c r="I38" s="137">
        <f>SUM(D38:G38)</f>
        <v>4261.0600000000004</v>
      </c>
    </row>
    <row r="39" spans="1:12" ht="15.6">
      <c r="A39" s="141" t="s">
        <v>954</v>
      </c>
      <c r="B39" s="140" t="s">
        <v>955</v>
      </c>
      <c r="C39" s="108">
        <v>0</v>
      </c>
      <c r="D39" s="109">
        <v>0</v>
      </c>
      <c r="E39" s="109"/>
      <c r="F39" s="109">
        <v>17549</v>
      </c>
      <c r="G39" s="109">
        <f>SUM(C39:F39)*2.8%</f>
        <v>491.37199999999996</v>
      </c>
      <c r="I39" s="137">
        <f>SUM(C39:G39)</f>
        <v>18040.371999999999</v>
      </c>
    </row>
    <row r="40" spans="1:12" ht="15.6">
      <c r="A40" s="141" t="s">
        <v>956</v>
      </c>
      <c r="B40" s="140" t="s">
        <v>957</v>
      </c>
      <c r="C40" s="108">
        <v>0</v>
      </c>
      <c r="D40" s="109">
        <v>4536</v>
      </c>
      <c r="E40" s="109"/>
      <c r="F40" s="109">
        <v>23855</v>
      </c>
      <c r="G40" s="109">
        <f>SUM(C40:F40)*2.8%</f>
        <v>794.94799999999987</v>
      </c>
      <c r="I40" s="137">
        <f>SUM(C40:G40)</f>
        <v>29185.948</v>
      </c>
    </row>
    <row r="41" spans="1:12" ht="15.6">
      <c r="A41" s="141" t="s">
        <v>958</v>
      </c>
      <c r="B41" s="140" t="s">
        <v>959</v>
      </c>
      <c r="C41" s="108">
        <v>0</v>
      </c>
      <c r="D41" s="109">
        <v>41125</v>
      </c>
      <c r="E41" s="109"/>
      <c r="F41" s="109">
        <v>91692</v>
      </c>
      <c r="G41" s="109">
        <f>SUM(C41:F41)*2.8%</f>
        <v>3718.8759999999997</v>
      </c>
      <c r="I41" s="137">
        <f>SUM(C41:G41)</f>
        <v>136535.87599999999</v>
      </c>
    </row>
    <row r="42" spans="1:12" ht="15.6">
      <c r="A42" s="145" t="s">
        <v>986</v>
      </c>
      <c r="B42" s="140" t="s">
        <v>987</v>
      </c>
      <c r="C42" s="109"/>
      <c r="D42" s="109">
        <v>0</v>
      </c>
      <c r="E42" s="109"/>
      <c r="F42" s="109">
        <v>42500</v>
      </c>
      <c r="G42" s="109">
        <f>SUM(D42:F42)*2.8%</f>
        <v>1189.9999999999998</v>
      </c>
      <c r="I42" s="137">
        <f>SUM(D42:G42)</f>
        <v>43690</v>
      </c>
      <c r="J42" s="137"/>
    </row>
    <row r="43" spans="1:12" ht="15.6">
      <c r="A43" s="144" t="s">
        <v>1004</v>
      </c>
      <c r="B43" s="140" t="s">
        <v>1005</v>
      </c>
      <c r="C43" s="143"/>
      <c r="D43" s="109">
        <v>47855</v>
      </c>
      <c r="E43" s="109"/>
      <c r="F43" s="109">
        <v>4405</v>
      </c>
      <c r="G43" s="109">
        <f>SUM(D43:F43)*2.8%</f>
        <v>1463.2799999999997</v>
      </c>
      <c r="H43" s="109"/>
      <c r="I43" s="137">
        <f>SUM(D43:G43)</f>
        <v>53723.28</v>
      </c>
      <c r="J43" s="137"/>
      <c r="K43" s="140"/>
      <c r="L43" s="140"/>
    </row>
    <row r="44" spans="1:12" ht="15.6">
      <c r="A44" s="141" t="s">
        <v>960</v>
      </c>
      <c r="B44" s="140" t="s">
        <v>961</v>
      </c>
      <c r="C44" s="108">
        <v>0</v>
      </c>
      <c r="D44" s="109">
        <v>0</v>
      </c>
      <c r="E44" s="109"/>
      <c r="F44" s="109">
        <v>10500</v>
      </c>
      <c r="G44" s="109">
        <f t="shared" ref="G44:G75" si="2">SUM(C44:F44)*2.8%</f>
        <v>293.99999999999994</v>
      </c>
      <c r="I44" s="137">
        <f>SUM(C44:G44)</f>
        <v>10794</v>
      </c>
      <c r="J44" s="142"/>
      <c r="K44" s="140"/>
      <c r="L44" s="140"/>
    </row>
    <row r="45" spans="1:12" ht="15.6">
      <c r="A45" s="141" t="s">
        <v>898</v>
      </c>
      <c r="B45" s="140" t="s">
        <v>899</v>
      </c>
      <c r="C45" s="141">
        <v>0</v>
      </c>
      <c r="D45" s="138">
        <v>10000</v>
      </c>
      <c r="E45" s="138">
        <v>0</v>
      </c>
      <c r="F45" s="138">
        <v>75000</v>
      </c>
      <c r="G45" s="109">
        <f t="shared" si="2"/>
        <v>2379.9999999999995</v>
      </c>
      <c r="H45" s="138"/>
      <c r="I45" s="137">
        <f>SUM(C45:H45)</f>
        <v>87380</v>
      </c>
      <c r="J45" s="137"/>
      <c r="K45" s="140"/>
      <c r="L45" s="140"/>
    </row>
    <row r="46" spans="1:12" ht="15.6">
      <c r="A46" s="141" t="s">
        <v>900</v>
      </c>
      <c r="B46" s="140" t="s">
        <v>785</v>
      </c>
      <c r="C46" s="141">
        <v>0</v>
      </c>
      <c r="D46" s="138">
        <v>54450</v>
      </c>
      <c r="E46" s="138">
        <v>10340</v>
      </c>
      <c r="F46" s="138">
        <v>374970</v>
      </c>
      <c r="G46" s="109">
        <f t="shared" si="2"/>
        <v>12313.279999999999</v>
      </c>
      <c r="H46" s="138"/>
      <c r="I46" s="137">
        <f>SUM(C46:H46)</f>
        <v>452073.28</v>
      </c>
      <c r="J46" s="138"/>
      <c r="K46" s="140"/>
      <c r="L46" s="140"/>
    </row>
    <row r="47" spans="1:12" ht="15.6">
      <c r="A47" s="141" t="s">
        <v>962</v>
      </c>
      <c r="B47" s="140" t="s">
        <v>963</v>
      </c>
      <c r="C47" s="108">
        <v>64766</v>
      </c>
      <c r="D47" s="109">
        <v>14864</v>
      </c>
      <c r="E47" s="109"/>
      <c r="F47" s="109">
        <v>19795</v>
      </c>
      <c r="G47" s="109">
        <f t="shared" si="2"/>
        <v>2783.8999999999996</v>
      </c>
      <c r="I47" s="137">
        <f>SUM(C47:G47)</f>
        <v>102208.9</v>
      </c>
      <c r="J47" s="138"/>
      <c r="K47" s="140"/>
      <c r="L47" s="140"/>
    </row>
    <row r="48" spans="1:12" ht="15.6">
      <c r="A48" s="141" t="s">
        <v>901</v>
      </c>
      <c r="B48" s="140" t="s">
        <v>423</v>
      </c>
      <c r="C48" s="141">
        <v>199842</v>
      </c>
      <c r="D48" s="138">
        <v>7600</v>
      </c>
      <c r="E48" s="138">
        <v>0</v>
      </c>
      <c r="F48" s="138">
        <v>10000</v>
      </c>
      <c r="G48" s="109">
        <f t="shared" si="2"/>
        <v>6088.3759999999993</v>
      </c>
      <c r="H48" s="138"/>
      <c r="I48" s="137">
        <f t="shared" ref="I48:I75" si="3">SUM(C48:H48)</f>
        <v>223530.37599999999</v>
      </c>
      <c r="J48" s="137"/>
      <c r="K48" s="140"/>
      <c r="L48" s="140"/>
    </row>
    <row r="49" spans="1:12" ht="15.6">
      <c r="A49" s="141" t="s">
        <v>902</v>
      </c>
      <c r="B49" s="140" t="s">
        <v>309</v>
      </c>
      <c r="C49" s="141">
        <v>0</v>
      </c>
      <c r="D49" s="138">
        <v>10920</v>
      </c>
      <c r="E49" s="138">
        <v>0</v>
      </c>
      <c r="F49" s="138">
        <v>28000</v>
      </c>
      <c r="G49" s="109">
        <f t="shared" si="2"/>
        <v>1089.76</v>
      </c>
      <c r="H49" s="138"/>
      <c r="I49" s="137">
        <f t="shared" si="3"/>
        <v>40009.760000000002</v>
      </c>
      <c r="J49" s="138"/>
      <c r="K49" s="140"/>
      <c r="L49" s="140"/>
    </row>
    <row r="50" spans="1:12" ht="15.6">
      <c r="A50" s="141" t="s">
        <v>903</v>
      </c>
      <c r="B50" s="140" t="s">
        <v>904</v>
      </c>
      <c r="C50" s="141"/>
      <c r="D50" s="138"/>
      <c r="E50" s="138"/>
      <c r="F50" s="138">
        <v>36800</v>
      </c>
      <c r="G50" s="109">
        <f t="shared" si="2"/>
        <v>1030.3999999999999</v>
      </c>
      <c r="H50" s="138"/>
      <c r="I50" s="137">
        <f t="shared" si="3"/>
        <v>37830.400000000001</v>
      </c>
      <c r="J50" s="138"/>
      <c r="K50" s="140"/>
      <c r="L50" s="140"/>
    </row>
    <row r="51" spans="1:12" ht="15.6">
      <c r="A51" s="141" t="s">
        <v>905</v>
      </c>
      <c r="B51" s="140" t="s">
        <v>906</v>
      </c>
      <c r="C51" s="141">
        <v>0</v>
      </c>
      <c r="D51" s="138">
        <v>16831</v>
      </c>
      <c r="E51" s="138">
        <v>21210</v>
      </c>
      <c r="F51" s="138">
        <v>165147</v>
      </c>
      <c r="G51" s="109">
        <f t="shared" si="2"/>
        <v>5689.2639999999992</v>
      </c>
      <c r="H51" s="138"/>
      <c r="I51" s="137">
        <f t="shared" si="3"/>
        <v>208877.264</v>
      </c>
      <c r="J51" s="138"/>
      <c r="K51" s="140"/>
      <c r="L51" s="140"/>
    </row>
    <row r="52" spans="1:12" ht="15.6">
      <c r="A52" s="141" t="s">
        <v>878</v>
      </c>
      <c r="B52" s="140" t="s">
        <v>372</v>
      </c>
      <c r="C52" s="141">
        <v>0</v>
      </c>
      <c r="D52" s="138">
        <v>33000</v>
      </c>
      <c r="E52" s="138">
        <v>0</v>
      </c>
      <c r="F52" s="138">
        <v>187340</v>
      </c>
      <c r="G52" s="109">
        <f t="shared" si="2"/>
        <v>6169.5199999999995</v>
      </c>
      <c r="H52" s="138"/>
      <c r="I52" s="137">
        <f t="shared" si="3"/>
        <v>226509.52</v>
      </c>
      <c r="J52" s="138"/>
      <c r="K52" s="140"/>
      <c r="L52" s="140"/>
    </row>
    <row r="53" spans="1:12" ht="15.6">
      <c r="A53" s="141" t="s">
        <v>907</v>
      </c>
      <c r="B53" s="140" t="s">
        <v>463</v>
      </c>
      <c r="C53" s="141">
        <v>51273</v>
      </c>
      <c r="D53" s="138">
        <v>0</v>
      </c>
      <c r="E53" s="138">
        <v>0</v>
      </c>
      <c r="F53" s="138">
        <v>12300</v>
      </c>
      <c r="G53" s="109">
        <f t="shared" si="2"/>
        <v>1780.0439999999999</v>
      </c>
      <c r="H53" s="138"/>
      <c r="I53" s="137">
        <f t="shared" si="3"/>
        <v>65353.044000000002</v>
      </c>
      <c r="J53" s="138"/>
      <c r="K53" s="140"/>
      <c r="L53" s="140"/>
    </row>
    <row r="54" spans="1:12" ht="15.6">
      <c r="A54" s="141" t="s">
        <v>908</v>
      </c>
      <c r="B54" s="140" t="s">
        <v>909</v>
      </c>
      <c r="C54" s="141">
        <v>0</v>
      </c>
      <c r="D54" s="138">
        <v>0</v>
      </c>
      <c r="E54" s="138">
        <v>0</v>
      </c>
      <c r="F54" s="138">
        <v>11985</v>
      </c>
      <c r="G54" s="109">
        <f t="shared" si="2"/>
        <v>335.58</v>
      </c>
      <c r="H54" s="138">
        <v>0</v>
      </c>
      <c r="I54" s="137">
        <f t="shared" si="3"/>
        <v>12320.58</v>
      </c>
      <c r="J54" s="138"/>
      <c r="K54" s="140"/>
      <c r="L54" s="140"/>
    </row>
    <row r="55" spans="1:12" ht="15.6">
      <c r="A55" s="141" t="s">
        <v>910</v>
      </c>
      <c r="B55" s="140" t="s">
        <v>330</v>
      </c>
      <c r="C55" s="141">
        <v>136279</v>
      </c>
      <c r="D55" s="138">
        <v>6900</v>
      </c>
      <c r="E55" s="138">
        <v>0</v>
      </c>
      <c r="F55" s="138">
        <v>23520</v>
      </c>
      <c r="G55" s="109">
        <f t="shared" si="2"/>
        <v>4667.5719999999992</v>
      </c>
      <c r="H55" s="138"/>
      <c r="I55" s="137">
        <f t="shared" si="3"/>
        <v>171366.57199999999</v>
      </c>
      <c r="J55" s="138"/>
      <c r="K55" s="140"/>
      <c r="L55" s="140"/>
    </row>
    <row r="56" spans="1:12" ht="15.6">
      <c r="A56" s="141" t="s">
        <v>911</v>
      </c>
      <c r="B56" s="140" t="s">
        <v>912</v>
      </c>
      <c r="C56" s="141"/>
      <c r="D56" s="138"/>
      <c r="E56" s="138"/>
      <c r="F56" s="138">
        <v>9655</v>
      </c>
      <c r="G56" s="109">
        <f t="shared" si="2"/>
        <v>270.33999999999997</v>
      </c>
      <c r="H56" s="138"/>
      <c r="I56" s="137">
        <f t="shared" si="3"/>
        <v>9925.34</v>
      </c>
      <c r="J56" s="138"/>
      <c r="K56" s="140"/>
      <c r="L56" s="140"/>
    </row>
    <row r="57" spans="1:12" ht="15.6">
      <c r="A57" s="141" t="s">
        <v>913</v>
      </c>
      <c r="B57" s="140" t="s">
        <v>770</v>
      </c>
      <c r="C57" s="141">
        <v>0</v>
      </c>
      <c r="D57" s="138">
        <v>0</v>
      </c>
      <c r="E57" s="138">
        <v>0</v>
      </c>
      <c r="F57" s="138">
        <v>60000</v>
      </c>
      <c r="G57" s="109">
        <f t="shared" si="2"/>
        <v>1679.9999999999998</v>
      </c>
      <c r="H57" s="138"/>
      <c r="I57" s="137">
        <f t="shared" si="3"/>
        <v>61680</v>
      </c>
      <c r="J57" s="138"/>
      <c r="K57" s="140"/>
      <c r="L57" s="140"/>
    </row>
    <row r="58" spans="1:12" ht="15.6">
      <c r="A58" s="141" t="s">
        <v>914</v>
      </c>
      <c r="B58" s="140" t="s">
        <v>766</v>
      </c>
      <c r="C58" s="141">
        <v>0</v>
      </c>
      <c r="D58" s="138">
        <v>38791</v>
      </c>
      <c r="E58" s="138">
        <v>0</v>
      </c>
      <c r="F58" s="138">
        <v>30100</v>
      </c>
      <c r="G58" s="109">
        <f t="shared" si="2"/>
        <v>1928.9479999999999</v>
      </c>
      <c r="H58" s="138"/>
      <c r="I58" s="137">
        <f t="shared" si="3"/>
        <v>70819.948000000004</v>
      </c>
      <c r="J58" s="138"/>
      <c r="K58" s="140"/>
      <c r="L58" s="140"/>
    </row>
    <row r="59" spans="1:12" ht="15.6">
      <c r="A59" s="141" t="s">
        <v>915</v>
      </c>
      <c r="B59" s="140" t="s">
        <v>784</v>
      </c>
      <c r="C59" s="141">
        <v>0</v>
      </c>
      <c r="D59" s="138">
        <v>0</v>
      </c>
      <c r="E59" s="138">
        <v>0</v>
      </c>
      <c r="F59" s="138">
        <v>40000</v>
      </c>
      <c r="G59" s="109">
        <f t="shared" si="2"/>
        <v>1119.9999999999998</v>
      </c>
      <c r="H59" s="138"/>
      <c r="I59" s="137">
        <f t="shared" si="3"/>
        <v>41120</v>
      </c>
      <c r="J59" s="138"/>
      <c r="K59" s="140"/>
      <c r="L59" s="140"/>
    </row>
    <row r="60" spans="1:12" ht="15.6">
      <c r="A60" s="141" t="s">
        <v>916</v>
      </c>
      <c r="B60" s="140" t="s">
        <v>917</v>
      </c>
      <c r="C60" s="141">
        <v>175885</v>
      </c>
      <c r="D60" s="138">
        <v>18500</v>
      </c>
      <c r="E60" s="138">
        <v>0</v>
      </c>
      <c r="F60" s="138">
        <v>6300</v>
      </c>
      <c r="G60" s="109">
        <f t="shared" si="2"/>
        <v>5619.1799999999994</v>
      </c>
      <c r="H60" s="138"/>
      <c r="I60" s="137">
        <f t="shared" si="3"/>
        <v>206304.18</v>
      </c>
      <c r="J60" s="138"/>
      <c r="K60" s="140"/>
      <c r="L60" s="140"/>
    </row>
    <row r="61" spans="1:12" ht="15.6">
      <c r="A61" s="141" t="s">
        <v>918</v>
      </c>
      <c r="B61" s="140" t="s">
        <v>268</v>
      </c>
      <c r="C61" s="141">
        <v>0</v>
      </c>
      <c r="D61" s="138">
        <v>23400</v>
      </c>
      <c r="E61" s="138">
        <v>0</v>
      </c>
      <c r="F61" s="138">
        <v>6000</v>
      </c>
      <c r="G61" s="109">
        <f t="shared" si="2"/>
        <v>823.19999999999993</v>
      </c>
      <c r="H61" s="138">
        <v>0</v>
      </c>
      <c r="I61" s="137">
        <f t="shared" si="3"/>
        <v>30223.200000000001</v>
      </c>
      <c r="J61" s="138"/>
      <c r="K61" s="140"/>
      <c r="L61" s="140"/>
    </row>
    <row r="62" spans="1:12" ht="15.6">
      <c r="A62" s="141" t="s">
        <v>919</v>
      </c>
      <c r="B62" s="140" t="s">
        <v>277</v>
      </c>
      <c r="C62" s="141">
        <v>0</v>
      </c>
      <c r="D62" s="138">
        <v>4838</v>
      </c>
      <c r="E62" s="138">
        <v>0</v>
      </c>
      <c r="F62" s="138">
        <v>1900</v>
      </c>
      <c r="G62" s="109">
        <f t="shared" si="2"/>
        <v>188.66399999999999</v>
      </c>
      <c r="H62" s="138"/>
      <c r="I62" s="137">
        <f t="shared" si="3"/>
        <v>6926.6639999999998</v>
      </c>
      <c r="J62" s="138"/>
      <c r="K62" s="140"/>
      <c r="L62" s="140"/>
    </row>
    <row r="63" spans="1:12" ht="15.6">
      <c r="A63" s="141" t="s">
        <v>920</v>
      </c>
      <c r="B63" s="140" t="s">
        <v>778</v>
      </c>
      <c r="C63" s="141">
        <v>0</v>
      </c>
      <c r="D63" s="138">
        <v>37800</v>
      </c>
      <c r="E63" s="138"/>
      <c r="F63" s="138">
        <v>35000</v>
      </c>
      <c r="G63" s="109">
        <f t="shared" si="2"/>
        <v>2038.3999999999999</v>
      </c>
      <c r="H63" s="138"/>
      <c r="I63" s="137">
        <f t="shared" si="3"/>
        <v>74838.399999999994</v>
      </c>
      <c r="J63" s="138"/>
      <c r="K63" s="140"/>
      <c r="L63" s="140"/>
    </row>
    <row r="64" spans="1:12" ht="15.6">
      <c r="A64" s="141" t="s">
        <v>921</v>
      </c>
      <c r="B64" s="140" t="s">
        <v>922</v>
      </c>
      <c r="C64" s="141">
        <v>107156</v>
      </c>
      <c r="D64" s="138">
        <v>24480</v>
      </c>
      <c r="E64" s="138">
        <v>10560</v>
      </c>
      <c r="F64" s="138">
        <v>30650</v>
      </c>
      <c r="G64" s="109">
        <f t="shared" si="2"/>
        <v>4839.6879999999992</v>
      </c>
      <c r="H64" s="138"/>
      <c r="I64" s="137">
        <f t="shared" si="3"/>
        <v>177685.68799999999</v>
      </c>
      <c r="J64" s="138"/>
      <c r="K64" s="140"/>
      <c r="L64" s="140"/>
    </row>
    <row r="65" spans="1:12" ht="15.6">
      <c r="A65" s="141" t="s">
        <v>923</v>
      </c>
      <c r="B65" s="140" t="s">
        <v>924</v>
      </c>
      <c r="C65" s="141">
        <v>0</v>
      </c>
      <c r="D65" s="138">
        <v>0</v>
      </c>
      <c r="E65" s="138">
        <v>0</v>
      </c>
      <c r="F65" s="138">
        <v>5250</v>
      </c>
      <c r="G65" s="109">
        <f t="shared" si="2"/>
        <v>146.99999999999997</v>
      </c>
      <c r="H65" s="138"/>
      <c r="I65" s="137">
        <f t="shared" si="3"/>
        <v>5397</v>
      </c>
      <c r="J65" s="138"/>
      <c r="K65" s="140"/>
      <c r="L65" s="140"/>
    </row>
    <row r="66" spans="1:12" ht="15.6">
      <c r="A66" s="141" t="s">
        <v>925</v>
      </c>
      <c r="B66" s="140" t="s">
        <v>779</v>
      </c>
      <c r="C66" s="141">
        <v>0</v>
      </c>
      <c r="D66" s="138">
        <v>0</v>
      </c>
      <c r="E66" s="138">
        <v>0</v>
      </c>
      <c r="F66" s="138">
        <v>6000</v>
      </c>
      <c r="G66" s="109">
        <f t="shared" si="2"/>
        <v>167.99999999999997</v>
      </c>
      <c r="H66" s="138"/>
      <c r="I66" s="137">
        <f t="shared" si="3"/>
        <v>6168</v>
      </c>
      <c r="J66" s="138"/>
      <c r="K66" s="140"/>
      <c r="L66" s="140"/>
    </row>
    <row r="67" spans="1:12" ht="15.6">
      <c r="A67" s="141" t="s">
        <v>926</v>
      </c>
      <c r="B67" s="140" t="s">
        <v>927</v>
      </c>
      <c r="C67" s="141">
        <v>0</v>
      </c>
      <c r="D67" s="138">
        <v>0</v>
      </c>
      <c r="E67" s="138">
        <v>0</v>
      </c>
      <c r="F67" s="138">
        <v>64089</v>
      </c>
      <c r="G67" s="109">
        <f t="shared" si="2"/>
        <v>1794.4919999999997</v>
      </c>
      <c r="H67" s="138"/>
      <c r="I67" s="137">
        <f t="shared" si="3"/>
        <v>65883.491999999998</v>
      </c>
      <c r="J67" s="136"/>
      <c r="K67" s="136"/>
    </row>
    <row r="68" spans="1:12" ht="15.6">
      <c r="A68" s="141" t="s">
        <v>928</v>
      </c>
      <c r="B68" s="140" t="s">
        <v>366</v>
      </c>
      <c r="C68" s="141">
        <v>0</v>
      </c>
      <c r="D68" s="138">
        <v>38322</v>
      </c>
      <c r="E68" s="138">
        <v>0</v>
      </c>
      <c r="F68" s="138">
        <v>19912</v>
      </c>
      <c r="G68" s="109">
        <f t="shared" si="2"/>
        <v>1630.5519999999999</v>
      </c>
      <c r="H68" s="138"/>
      <c r="I68" s="137">
        <f t="shared" si="3"/>
        <v>59864.552000000003</v>
      </c>
      <c r="J68" s="136"/>
      <c r="K68" s="136"/>
    </row>
    <row r="69" spans="1:12" ht="15.6">
      <c r="A69" s="141" t="s">
        <v>929</v>
      </c>
      <c r="B69" s="140" t="s">
        <v>417</v>
      </c>
      <c r="C69" s="141">
        <v>0</v>
      </c>
      <c r="D69" s="138">
        <v>85980</v>
      </c>
      <c r="E69" s="138">
        <v>0</v>
      </c>
      <c r="F69" s="138">
        <v>6500</v>
      </c>
      <c r="G69" s="109">
        <f t="shared" si="2"/>
        <v>2589.4399999999996</v>
      </c>
      <c r="H69" s="138"/>
      <c r="I69" s="137">
        <f t="shared" si="3"/>
        <v>95069.440000000002</v>
      </c>
      <c r="J69" s="136"/>
      <c r="K69" s="136"/>
    </row>
    <row r="70" spans="1:12" ht="15.6">
      <c r="A70" s="141" t="s">
        <v>930</v>
      </c>
      <c r="B70" s="140" t="s">
        <v>430</v>
      </c>
      <c r="C70" s="141">
        <v>0</v>
      </c>
      <c r="D70" s="138">
        <v>0</v>
      </c>
      <c r="E70" s="138">
        <v>0</v>
      </c>
      <c r="F70" s="138">
        <v>9300</v>
      </c>
      <c r="G70" s="109">
        <f t="shared" si="2"/>
        <v>260.39999999999998</v>
      </c>
      <c r="H70" s="138"/>
      <c r="I70" s="137">
        <f t="shared" si="3"/>
        <v>9560.4</v>
      </c>
      <c r="J70" s="136"/>
      <c r="K70" s="136"/>
    </row>
    <row r="71" spans="1:12" ht="15.6">
      <c r="A71" s="141" t="s">
        <v>931</v>
      </c>
      <c r="B71" s="140" t="s">
        <v>932</v>
      </c>
      <c r="C71" s="141">
        <v>0</v>
      </c>
      <c r="D71" s="138">
        <v>0</v>
      </c>
      <c r="E71" s="138">
        <v>0</v>
      </c>
      <c r="F71" s="138">
        <v>8000</v>
      </c>
      <c r="G71" s="109">
        <f t="shared" si="2"/>
        <v>223.99999999999997</v>
      </c>
      <c r="H71" s="138"/>
      <c r="I71" s="137">
        <f t="shared" si="3"/>
        <v>8224</v>
      </c>
      <c r="J71" s="136"/>
      <c r="K71" s="136"/>
    </row>
    <row r="72" spans="1:12" ht="15.6">
      <c r="A72" s="141" t="s">
        <v>933</v>
      </c>
      <c r="B72" s="140" t="s">
        <v>288</v>
      </c>
      <c r="C72" s="141">
        <v>0</v>
      </c>
      <c r="D72" s="138">
        <v>0</v>
      </c>
      <c r="E72" s="138">
        <v>0</v>
      </c>
      <c r="F72" s="138">
        <v>16500</v>
      </c>
      <c r="G72" s="109">
        <f t="shared" si="2"/>
        <v>461.99999999999994</v>
      </c>
      <c r="H72" s="138"/>
      <c r="I72" s="137">
        <f t="shared" si="3"/>
        <v>16962</v>
      </c>
      <c r="J72" s="136"/>
      <c r="K72" s="136"/>
    </row>
    <row r="73" spans="1:12" ht="15.6">
      <c r="A73" s="141" t="s">
        <v>934</v>
      </c>
      <c r="B73" s="140" t="s">
        <v>935</v>
      </c>
      <c r="C73" s="141">
        <v>152807</v>
      </c>
      <c r="D73" s="138">
        <v>19500</v>
      </c>
      <c r="E73" s="138">
        <v>0</v>
      </c>
      <c r="F73" s="138">
        <v>16000</v>
      </c>
      <c r="G73" s="109">
        <f t="shared" si="2"/>
        <v>5272.5959999999995</v>
      </c>
      <c r="H73" s="138"/>
      <c r="I73" s="137">
        <f t="shared" si="3"/>
        <v>193579.59599999999</v>
      </c>
      <c r="J73" s="136"/>
      <c r="K73" s="136"/>
    </row>
    <row r="74" spans="1:12" ht="15.6">
      <c r="A74" s="141" t="s">
        <v>936</v>
      </c>
      <c r="B74" s="140" t="s">
        <v>514</v>
      </c>
      <c r="C74" s="141">
        <v>0</v>
      </c>
      <c r="D74" s="138">
        <v>0</v>
      </c>
      <c r="E74" s="138">
        <v>0</v>
      </c>
      <c r="F74" s="138">
        <v>0</v>
      </c>
      <c r="G74" s="109">
        <f t="shared" si="2"/>
        <v>0</v>
      </c>
      <c r="H74" s="138">
        <v>1803270</v>
      </c>
      <c r="I74" s="137">
        <f t="shared" si="3"/>
        <v>1803270</v>
      </c>
      <c r="J74" s="136"/>
      <c r="K74" s="136"/>
    </row>
    <row r="75" spans="1:12" ht="15.6">
      <c r="A75" s="141" t="s">
        <v>937</v>
      </c>
      <c r="B75" s="140" t="s">
        <v>938</v>
      </c>
      <c r="C75" s="139">
        <v>0</v>
      </c>
      <c r="D75" s="138">
        <v>6480</v>
      </c>
      <c r="E75" s="138">
        <v>0</v>
      </c>
      <c r="F75" s="138">
        <v>20500</v>
      </c>
      <c r="G75" s="109">
        <f t="shared" si="2"/>
        <v>755.43999999999994</v>
      </c>
      <c r="H75" s="138">
        <v>2500</v>
      </c>
      <c r="I75" s="137">
        <f t="shared" si="3"/>
        <v>30235.439999999999</v>
      </c>
      <c r="J75" s="136"/>
      <c r="K75" s="136"/>
    </row>
  </sheetData>
  <conditionalFormatting sqref="A1:B2 C2 K44:L58 C42:F48 C50:F54 E67:E71">
    <cfRule type="cellIs" priority="6" stopIfTrue="1" operator="between">
      <formula>1</formula>
      <formula>382</formula>
    </cfRule>
  </conditionalFormatting>
  <conditionalFormatting sqref="C1">
    <cfRule type="cellIs" priority="5" stopIfTrue="1" operator="between">
      <formula>1</formula>
      <formula>382</formula>
    </cfRule>
  </conditionalFormatting>
  <conditionalFormatting sqref="A44:A48 A54:B54 A42:B43 A50:A53 B44:B53">
    <cfRule type="cellIs" priority="4" stopIfTrue="1" operator="between">
      <formula>1</formula>
      <formula>382</formula>
    </cfRule>
  </conditionalFormatting>
  <conditionalFormatting sqref="F58 B55 F61:F65 F55">
    <cfRule type="cellIs" priority="3" stopIfTrue="1" operator="between">
      <formula>1</formula>
      <formula>382</formula>
    </cfRule>
  </conditionalFormatting>
  <conditionalFormatting sqref="F72:F75 B75 D67:D71 B67:B68 C67:C72 C74:C75">
    <cfRule type="cellIs" priority="2" stopIfTrue="1" operator="between">
      <formula>1</formula>
      <formula>382</formula>
    </cfRule>
  </conditionalFormatting>
  <conditionalFormatting sqref="B69:B74">
    <cfRule type="cellIs" priority="1" stopIfTrue="1" operator="between">
      <formula>1</formula>
      <formula>382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3:M83"/>
  <sheetViews>
    <sheetView workbookViewId="0">
      <selection activeCell="B7" sqref="B7:D7"/>
    </sheetView>
  </sheetViews>
  <sheetFormatPr defaultRowHeight="13.2"/>
  <cols>
    <col min="1" max="1" width="11.6640625" customWidth="1"/>
    <col min="2" max="11" width="19.6640625" customWidth="1"/>
    <col min="12" max="12" width="18.33203125" customWidth="1"/>
    <col min="13" max="13" width="19.5546875" customWidth="1"/>
  </cols>
  <sheetData>
    <row r="3" spans="1:13" s="130" customFormat="1">
      <c r="B3" s="158" t="s">
        <v>1165</v>
      </c>
      <c r="C3" s="158" t="s">
        <v>1171</v>
      </c>
    </row>
    <row r="4" spans="1:13" s="130" customFormat="1" ht="52.8">
      <c r="B4" s="130" t="s">
        <v>844</v>
      </c>
      <c r="C4" s="130" t="s">
        <v>844</v>
      </c>
      <c r="D4" s="130" t="s">
        <v>103</v>
      </c>
      <c r="E4" s="130" t="s">
        <v>103</v>
      </c>
      <c r="F4" s="130" t="s">
        <v>99</v>
      </c>
      <c r="G4" s="130" t="s">
        <v>99</v>
      </c>
      <c r="H4" s="130" t="s">
        <v>95</v>
      </c>
      <c r="I4" s="130" t="s">
        <v>95</v>
      </c>
      <c r="J4" s="130" t="s">
        <v>107</v>
      </c>
      <c r="K4" s="130" t="s">
        <v>107</v>
      </c>
      <c r="L4" s="130" t="s">
        <v>1172</v>
      </c>
      <c r="M4" s="130" t="s">
        <v>1173</v>
      </c>
    </row>
    <row r="5" spans="1:13" s="130" customFormat="1" ht="39.6">
      <c r="A5" s="158" t="s">
        <v>879</v>
      </c>
      <c r="B5" s="130" t="s">
        <v>1160</v>
      </c>
      <c r="C5" s="130" t="s">
        <v>1174</v>
      </c>
      <c r="D5" s="130" t="s">
        <v>1160</v>
      </c>
      <c r="E5" s="130" t="s">
        <v>1174</v>
      </c>
      <c r="F5" s="130" t="s">
        <v>1160</v>
      </c>
      <c r="G5" s="130" t="s">
        <v>1174</v>
      </c>
      <c r="H5" s="130" t="s">
        <v>1160</v>
      </c>
      <c r="I5" s="130" t="s">
        <v>1174</v>
      </c>
      <c r="J5" s="130" t="s">
        <v>1160</v>
      </c>
      <c r="K5" s="130" t="s">
        <v>1174</v>
      </c>
    </row>
    <row r="6" spans="1:13">
      <c r="A6" t="s">
        <v>884</v>
      </c>
      <c r="B6" s="134">
        <v>4217.6099999999997</v>
      </c>
      <c r="C6" s="134">
        <v>4745.1499999999996</v>
      </c>
      <c r="D6" s="134">
        <v>11796.27</v>
      </c>
      <c r="E6" s="134">
        <v>13954</v>
      </c>
      <c r="F6" s="134">
        <v>39043.78</v>
      </c>
      <c r="G6" s="134">
        <v>55035</v>
      </c>
      <c r="H6" s="134">
        <v>64074.22</v>
      </c>
      <c r="I6" s="134">
        <v>64766.400000000001</v>
      </c>
      <c r="J6" s="134"/>
      <c r="K6" s="134"/>
      <c r="L6" s="134">
        <v>119131.88</v>
      </c>
      <c r="M6" s="134">
        <v>138500.54999999999</v>
      </c>
    </row>
    <row r="7" spans="1:13">
      <c r="A7" t="s">
        <v>886</v>
      </c>
      <c r="B7" s="134">
        <v>5021.3</v>
      </c>
      <c r="C7" s="134">
        <v>6219.9</v>
      </c>
      <c r="D7" s="134">
        <v>112225.97</v>
      </c>
      <c r="E7" s="134">
        <v>131615</v>
      </c>
      <c r="F7" s="134">
        <v>31391.95</v>
      </c>
      <c r="G7" s="134">
        <v>54810</v>
      </c>
      <c r="H7" s="134"/>
      <c r="I7" s="134"/>
      <c r="J7" s="134"/>
      <c r="K7" s="134"/>
      <c r="L7" s="134">
        <v>148639.22</v>
      </c>
      <c r="M7" s="134">
        <v>192644.9</v>
      </c>
    </row>
    <row r="8" spans="1:13">
      <c r="A8" t="s">
        <v>887</v>
      </c>
      <c r="B8" s="134"/>
      <c r="C8" s="134"/>
      <c r="D8" s="134"/>
      <c r="E8" s="134"/>
      <c r="F8" s="134"/>
      <c r="G8" s="134"/>
      <c r="H8" s="134"/>
      <c r="I8" s="134"/>
      <c r="J8" s="134">
        <v>243031</v>
      </c>
      <c r="K8" s="134">
        <v>243031</v>
      </c>
      <c r="L8" s="134">
        <v>243031</v>
      </c>
      <c r="M8" s="134">
        <v>243031</v>
      </c>
    </row>
    <row r="9" spans="1:13">
      <c r="A9" t="s">
        <v>888</v>
      </c>
      <c r="B9" s="134">
        <v>1855.09</v>
      </c>
      <c r="C9" s="134">
        <v>3365.12</v>
      </c>
      <c r="D9" s="134">
        <v>55920.71</v>
      </c>
      <c r="E9" s="134">
        <v>87400</v>
      </c>
      <c r="F9" s="134">
        <v>10332.469999999999</v>
      </c>
      <c r="G9" s="134">
        <v>32783</v>
      </c>
      <c r="H9" s="134"/>
      <c r="I9" s="134"/>
      <c r="J9" s="134"/>
      <c r="K9" s="134"/>
      <c r="L9" s="134">
        <v>68108.26999999999</v>
      </c>
      <c r="M9" s="134">
        <v>123548.12</v>
      </c>
    </row>
    <row r="10" spans="1:13">
      <c r="A10" t="s">
        <v>890</v>
      </c>
      <c r="B10" s="134">
        <v>1792.48</v>
      </c>
      <c r="C10" s="134">
        <v>2162.2199999999998</v>
      </c>
      <c r="D10" s="134">
        <v>6153.15</v>
      </c>
      <c r="E10" s="134">
        <v>13250</v>
      </c>
      <c r="F10" s="134">
        <v>5800</v>
      </c>
      <c r="G10" s="134">
        <v>10000</v>
      </c>
      <c r="H10" s="134">
        <v>52063.98</v>
      </c>
      <c r="I10" s="134">
        <v>53972</v>
      </c>
      <c r="J10" s="134"/>
      <c r="K10" s="134"/>
      <c r="L10" s="134">
        <v>65809.61</v>
      </c>
      <c r="M10" s="134">
        <v>79384.22</v>
      </c>
    </row>
    <row r="11" spans="1:13">
      <c r="A11" t="s">
        <v>964</v>
      </c>
      <c r="B11" s="134">
        <v>64.010000000000005</v>
      </c>
      <c r="C11" s="134">
        <v>84</v>
      </c>
      <c r="D11" s="134">
        <v>2286.09</v>
      </c>
      <c r="E11" s="134">
        <v>3000</v>
      </c>
      <c r="F11" s="134"/>
      <c r="G11" s="134"/>
      <c r="H11" s="134"/>
      <c r="I11" s="134"/>
      <c r="J11" s="134"/>
      <c r="K11" s="134"/>
      <c r="L11" s="134">
        <v>2350.1000000000004</v>
      </c>
      <c r="M11" s="134">
        <v>3084</v>
      </c>
    </row>
    <row r="12" spans="1:13">
      <c r="A12" t="s">
        <v>966</v>
      </c>
      <c r="B12" s="134">
        <v>69.739999999999995</v>
      </c>
      <c r="C12" s="134">
        <v>120.4</v>
      </c>
      <c r="D12" s="134">
        <v>2490.66</v>
      </c>
      <c r="E12" s="134">
        <v>4300</v>
      </c>
      <c r="F12" s="134"/>
      <c r="G12" s="134"/>
      <c r="H12" s="134"/>
      <c r="I12" s="134"/>
      <c r="J12" s="134"/>
      <c r="K12" s="134"/>
      <c r="L12" s="134">
        <v>2560.3999999999996</v>
      </c>
      <c r="M12" s="134">
        <v>4420.3999999999996</v>
      </c>
    </row>
    <row r="13" spans="1:13">
      <c r="A13" t="s">
        <v>968</v>
      </c>
      <c r="B13" s="134">
        <v>128.07</v>
      </c>
      <c r="C13" s="134">
        <v>196</v>
      </c>
      <c r="D13" s="134">
        <v>4574.0600000000004</v>
      </c>
      <c r="E13" s="134">
        <v>7000</v>
      </c>
      <c r="F13" s="134"/>
      <c r="G13" s="134"/>
      <c r="H13" s="134"/>
      <c r="I13" s="134"/>
      <c r="J13" s="134"/>
      <c r="K13" s="134"/>
      <c r="L13" s="134">
        <v>4702.13</v>
      </c>
      <c r="M13" s="134">
        <v>7196</v>
      </c>
    </row>
    <row r="14" spans="1:13">
      <c r="A14" t="s">
        <v>970</v>
      </c>
      <c r="B14" s="134">
        <v>75.239999999999995</v>
      </c>
      <c r="C14" s="134">
        <v>299.60000000000002</v>
      </c>
      <c r="D14" s="134">
        <v>2687.31</v>
      </c>
      <c r="E14" s="134">
        <v>4200</v>
      </c>
      <c r="F14" s="134">
        <v>0</v>
      </c>
      <c r="G14" s="134">
        <v>6500</v>
      </c>
      <c r="H14" s="134"/>
      <c r="I14" s="134"/>
      <c r="J14" s="134"/>
      <c r="K14" s="134"/>
      <c r="L14" s="134">
        <v>2762.5499999999997</v>
      </c>
      <c r="M14" s="134">
        <v>10999.6</v>
      </c>
    </row>
    <row r="15" spans="1:13">
      <c r="A15" t="s">
        <v>972</v>
      </c>
      <c r="B15" s="134">
        <v>252.81</v>
      </c>
      <c r="C15" s="134">
        <v>448</v>
      </c>
      <c r="D15" s="134">
        <v>9028.76</v>
      </c>
      <c r="E15" s="134">
        <v>16000</v>
      </c>
      <c r="F15" s="134"/>
      <c r="G15" s="134"/>
      <c r="H15" s="134"/>
      <c r="I15" s="134"/>
      <c r="J15" s="134"/>
      <c r="K15" s="134"/>
      <c r="L15" s="134">
        <v>9281.57</v>
      </c>
      <c r="M15" s="134">
        <v>16448</v>
      </c>
    </row>
    <row r="16" spans="1:13">
      <c r="A16" t="s">
        <v>974</v>
      </c>
      <c r="B16" s="134">
        <v>0</v>
      </c>
      <c r="C16" s="134">
        <v>36.4</v>
      </c>
      <c r="D16" s="134">
        <v>0</v>
      </c>
      <c r="E16" s="134">
        <v>1300</v>
      </c>
      <c r="F16" s="134"/>
      <c r="G16" s="134"/>
      <c r="H16" s="134"/>
      <c r="I16" s="134"/>
      <c r="J16" s="134"/>
      <c r="K16" s="134"/>
      <c r="L16" s="134">
        <v>0</v>
      </c>
      <c r="M16" s="134">
        <v>1336.4</v>
      </c>
    </row>
    <row r="17" spans="1:13">
      <c r="A17" t="s">
        <v>892</v>
      </c>
      <c r="B17" s="134">
        <v>6813.78</v>
      </c>
      <c r="C17" s="134">
        <v>8429.82</v>
      </c>
      <c r="D17" s="134">
        <v>123363.73</v>
      </c>
      <c r="E17" s="134">
        <v>129195</v>
      </c>
      <c r="F17" s="134">
        <v>69907.39</v>
      </c>
      <c r="G17" s="134">
        <v>123970</v>
      </c>
      <c r="H17" s="134">
        <v>50078.1</v>
      </c>
      <c r="I17" s="134">
        <v>47900.15</v>
      </c>
      <c r="J17" s="134"/>
      <c r="K17" s="134"/>
      <c r="L17" s="134">
        <v>250163</v>
      </c>
      <c r="M17" s="134">
        <v>309494.97000000003</v>
      </c>
    </row>
    <row r="18" spans="1:13">
      <c r="A18" t="s">
        <v>988</v>
      </c>
      <c r="B18" s="134">
        <v>131.02000000000001</v>
      </c>
      <c r="C18" s="134">
        <v>156.80000000000001</v>
      </c>
      <c r="D18" s="134">
        <v>4679.43</v>
      </c>
      <c r="E18" s="134">
        <v>5600</v>
      </c>
      <c r="F18" s="134"/>
      <c r="G18" s="134"/>
      <c r="H18" s="134"/>
      <c r="I18" s="134"/>
      <c r="J18" s="134"/>
      <c r="K18" s="134"/>
      <c r="L18" s="134">
        <v>4810.4500000000007</v>
      </c>
      <c r="M18" s="134">
        <v>5756.8</v>
      </c>
    </row>
    <row r="19" spans="1:13">
      <c r="A19" t="s">
        <v>894</v>
      </c>
      <c r="B19" s="134">
        <v>2716.79</v>
      </c>
      <c r="C19" s="134">
        <v>2799.44</v>
      </c>
      <c r="D19" s="134">
        <v>82541.42</v>
      </c>
      <c r="E19" s="134">
        <v>83800</v>
      </c>
      <c r="F19" s="134">
        <v>14486.79</v>
      </c>
      <c r="G19" s="134">
        <v>16180</v>
      </c>
      <c r="H19" s="134"/>
      <c r="I19" s="134"/>
      <c r="J19" s="134"/>
      <c r="K19" s="134"/>
      <c r="L19" s="134">
        <v>99745</v>
      </c>
      <c r="M19" s="134">
        <v>102779.44</v>
      </c>
    </row>
    <row r="20" spans="1:13">
      <c r="A20" t="s">
        <v>895</v>
      </c>
      <c r="B20" s="134"/>
      <c r="C20" s="134"/>
      <c r="D20" s="134"/>
      <c r="E20" s="134"/>
      <c r="F20" s="134"/>
      <c r="G20" s="134"/>
      <c r="H20" s="134"/>
      <c r="I20" s="134"/>
      <c r="J20" s="134">
        <v>1708247</v>
      </c>
      <c r="K20" s="134">
        <v>1708247</v>
      </c>
      <c r="L20" s="134">
        <v>1708247</v>
      </c>
      <c r="M20" s="134">
        <v>1708247</v>
      </c>
    </row>
    <row r="21" spans="1:13">
      <c r="A21" t="s">
        <v>897</v>
      </c>
      <c r="B21" s="134">
        <v>0</v>
      </c>
      <c r="C21" s="134">
        <v>168</v>
      </c>
      <c r="D21" s="134">
        <v>0</v>
      </c>
      <c r="E21" s="134">
        <v>6000</v>
      </c>
      <c r="F21" s="134"/>
      <c r="G21" s="134"/>
      <c r="H21" s="134"/>
      <c r="I21" s="134"/>
      <c r="J21" s="134"/>
      <c r="K21" s="134"/>
      <c r="L21" s="134">
        <v>0</v>
      </c>
      <c r="M21" s="134">
        <v>6168</v>
      </c>
    </row>
    <row r="22" spans="1:13">
      <c r="A22" t="s">
        <v>990</v>
      </c>
      <c r="B22" s="134">
        <v>133.5</v>
      </c>
      <c r="C22" s="134">
        <v>203.36</v>
      </c>
      <c r="D22" s="134">
        <v>4768.0200000000004</v>
      </c>
      <c r="E22" s="134">
        <v>7263</v>
      </c>
      <c r="F22" s="134"/>
      <c r="G22" s="134"/>
      <c r="H22" s="134"/>
      <c r="I22" s="134"/>
      <c r="J22" s="134"/>
      <c r="K22" s="134"/>
      <c r="L22" s="134">
        <v>4901.5200000000004</v>
      </c>
      <c r="M22" s="134">
        <v>7466.36</v>
      </c>
    </row>
    <row r="23" spans="1:13">
      <c r="A23" t="s">
        <v>939</v>
      </c>
      <c r="B23" s="134">
        <v>1451.97</v>
      </c>
      <c r="C23" s="134">
        <v>1484</v>
      </c>
      <c r="D23" s="134">
        <v>51856.25</v>
      </c>
      <c r="E23" s="134">
        <v>53000</v>
      </c>
      <c r="F23" s="134"/>
      <c r="G23" s="134"/>
      <c r="H23" s="134"/>
      <c r="I23" s="134"/>
      <c r="J23" s="134"/>
      <c r="K23" s="134"/>
      <c r="L23" s="134">
        <v>53308.22</v>
      </c>
      <c r="M23" s="134">
        <v>54484</v>
      </c>
    </row>
    <row r="24" spans="1:13">
      <c r="A24" t="s">
        <v>992</v>
      </c>
      <c r="B24" s="134">
        <v>26.78</v>
      </c>
      <c r="C24" s="134">
        <v>227.36</v>
      </c>
      <c r="D24" s="134">
        <v>191.37</v>
      </c>
      <c r="E24" s="134">
        <v>2620</v>
      </c>
      <c r="F24" s="134">
        <v>765</v>
      </c>
      <c r="G24" s="134">
        <v>5500</v>
      </c>
      <c r="H24" s="134"/>
      <c r="I24" s="134"/>
      <c r="J24" s="134"/>
      <c r="K24" s="134"/>
      <c r="L24" s="134">
        <v>983.15</v>
      </c>
      <c r="M24" s="134">
        <v>8347.36</v>
      </c>
    </row>
    <row r="25" spans="1:13">
      <c r="A25" t="s">
        <v>941</v>
      </c>
      <c r="B25" s="134">
        <v>177.31</v>
      </c>
      <c r="C25" s="134">
        <v>238</v>
      </c>
      <c r="D25" s="134">
        <v>6332.5</v>
      </c>
      <c r="E25" s="134">
        <v>8500</v>
      </c>
      <c r="F25" s="134"/>
      <c r="G25" s="134"/>
      <c r="H25" s="134"/>
      <c r="I25" s="134"/>
      <c r="J25" s="134"/>
      <c r="K25" s="134"/>
      <c r="L25" s="134">
        <v>6509.81</v>
      </c>
      <c r="M25" s="134">
        <v>8738</v>
      </c>
    </row>
    <row r="26" spans="1:13">
      <c r="A26" t="s">
        <v>976</v>
      </c>
      <c r="B26" s="134">
        <v>58.55</v>
      </c>
      <c r="C26" s="134">
        <v>532</v>
      </c>
      <c r="D26" s="134">
        <v>2091.13</v>
      </c>
      <c r="E26" s="134">
        <v>19000</v>
      </c>
      <c r="F26" s="134"/>
      <c r="G26" s="134"/>
      <c r="H26" s="134"/>
      <c r="I26" s="134"/>
      <c r="J26" s="134"/>
      <c r="K26" s="134"/>
      <c r="L26" s="134">
        <v>2149.6800000000003</v>
      </c>
      <c r="M26" s="134">
        <v>19532</v>
      </c>
    </row>
    <row r="27" spans="1:13">
      <c r="A27" t="s">
        <v>994</v>
      </c>
      <c r="B27" s="134">
        <v>288.98</v>
      </c>
      <c r="C27" s="134">
        <v>436.8</v>
      </c>
      <c r="D27" s="134">
        <v>10320.56</v>
      </c>
      <c r="E27" s="134">
        <v>15600</v>
      </c>
      <c r="F27" s="134"/>
      <c r="G27" s="134"/>
      <c r="H27" s="134"/>
      <c r="I27" s="134"/>
      <c r="J27" s="134"/>
      <c r="K27" s="134"/>
      <c r="L27" s="134">
        <v>10609.539999999999</v>
      </c>
      <c r="M27" s="134">
        <v>16036.8</v>
      </c>
    </row>
    <row r="28" spans="1:13">
      <c r="A28" t="s">
        <v>996</v>
      </c>
      <c r="B28" s="134">
        <v>347.27</v>
      </c>
      <c r="C28" s="134">
        <v>401.8</v>
      </c>
      <c r="D28" s="134">
        <v>12402.65</v>
      </c>
      <c r="E28" s="134">
        <v>14350</v>
      </c>
      <c r="F28" s="134"/>
      <c r="G28" s="134"/>
      <c r="H28" s="134"/>
      <c r="I28" s="134"/>
      <c r="J28" s="134"/>
      <c r="K28" s="134"/>
      <c r="L28" s="134">
        <v>12749.92</v>
      </c>
      <c r="M28" s="134">
        <v>14751.8</v>
      </c>
    </row>
    <row r="29" spans="1:13">
      <c r="A29" t="s">
        <v>943</v>
      </c>
      <c r="B29" s="134">
        <v>1015.21</v>
      </c>
      <c r="C29" s="134">
        <v>1309.5899999999999</v>
      </c>
      <c r="D29" s="134">
        <v>24646.080000000002</v>
      </c>
      <c r="E29" s="134">
        <v>28831</v>
      </c>
      <c r="F29" s="134">
        <v>11611.33</v>
      </c>
      <c r="G29" s="134">
        <v>17940</v>
      </c>
      <c r="H29" s="134"/>
      <c r="I29" s="134"/>
      <c r="J29" s="134"/>
      <c r="K29" s="134"/>
      <c r="L29" s="134">
        <v>37272.620000000003</v>
      </c>
      <c r="M29" s="134">
        <v>48080.59</v>
      </c>
    </row>
    <row r="30" spans="1:13">
      <c r="A30" t="s">
        <v>998</v>
      </c>
      <c r="B30" s="134">
        <v>97.61</v>
      </c>
      <c r="C30" s="134">
        <v>98</v>
      </c>
      <c r="D30" s="134">
        <v>3486.03</v>
      </c>
      <c r="E30" s="134">
        <v>3500</v>
      </c>
      <c r="F30" s="134"/>
      <c r="G30" s="134"/>
      <c r="H30" s="134"/>
      <c r="I30" s="134"/>
      <c r="J30" s="134"/>
      <c r="K30" s="134"/>
      <c r="L30" s="134">
        <v>3583.6400000000003</v>
      </c>
      <c r="M30" s="134">
        <v>3598</v>
      </c>
    </row>
    <row r="31" spans="1:13">
      <c r="A31" t="s">
        <v>1000</v>
      </c>
      <c r="B31" s="134">
        <v>178.81</v>
      </c>
      <c r="C31" s="134">
        <v>156.80000000000001</v>
      </c>
      <c r="D31" s="134">
        <v>6386</v>
      </c>
      <c r="E31" s="134">
        <v>5600</v>
      </c>
      <c r="F31" s="134"/>
      <c r="G31" s="134"/>
      <c r="H31" s="134"/>
      <c r="I31" s="134"/>
      <c r="J31" s="134"/>
      <c r="K31" s="134"/>
      <c r="L31" s="134">
        <v>6564.81</v>
      </c>
      <c r="M31" s="134">
        <v>5756.8</v>
      </c>
    </row>
    <row r="32" spans="1:13">
      <c r="A32" t="s">
        <v>978</v>
      </c>
      <c r="B32" s="134">
        <v>45.05</v>
      </c>
      <c r="C32" s="134">
        <v>476</v>
      </c>
      <c r="D32" s="134">
        <v>1608.83</v>
      </c>
      <c r="E32" s="134">
        <v>17000</v>
      </c>
      <c r="F32" s="134"/>
      <c r="G32" s="134"/>
      <c r="H32" s="134"/>
      <c r="I32" s="134"/>
      <c r="J32" s="134"/>
      <c r="K32" s="134"/>
      <c r="L32" s="134">
        <v>1653.8799999999999</v>
      </c>
      <c r="M32" s="134">
        <v>17476</v>
      </c>
    </row>
    <row r="33" spans="1:13">
      <c r="A33" t="s">
        <v>1002</v>
      </c>
      <c r="B33" s="134">
        <v>567.47</v>
      </c>
      <c r="C33" s="134">
        <v>658</v>
      </c>
      <c r="D33" s="134">
        <v>20266.96</v>
      </c>
      <c r="E33" s="134">
        <v>23500</v>
      </c>
      <c r="F33" s="134"/>
      <c r="G33" s="134"/>
      <c r="H33" s="134"/>
      <c r="I33" s="134"/>
      <c r="J33" s="134"/>
      <c r="K33" s="134"/>
      <c r="L33" s="134">
        <v>20834.43</v>
      </c>
      <c r="M33" s="134">
        <v>24158</v>
      </c>
    </row>
    <row r="34" spans="1:13">
      <c r="A34" t="s">
        <v>980</v>
      </c>
      <c r="B34" s="134">
        <v>1505.71</v>
      </c>
      <c r="C34" s="134">
        <v>2365.5500000000002</v>
      </c>
      <c r="D34" s="134">
        <v>45.25</v>
      </c>
      <c r="E34" s="134">
        <v>0</v>
      </c>
      <c r="F34" s="134">
        <v>53729.95</v>
      </c>
      <c r="G34" s="134">
        <v>84484</v>
      </c>
      <c r="H34" s="134"/>
      <c r="I34" s="134"/>
      <c r="J34" s="134"/>
      <c r="K34" s="134"/>
      <c r="L34" s="134">
        <v>55280.909999999996</v>
      </c>
      <c r="M34" s="134">
        <v>86849.55</v>
      </c>
    </row>
    <row r="35" spans="1:13">
      <c r="A35" t="s">
        <v>945</v>
      </c>
      <c r="B35" s="134">
        <v>2629.19</v>
      </c>
      <c r="C35" s="134">
        <v>3298.79</v>
      </c>
      <c r="D35" s="134">
        <v>316.75</v>
      </c>
      <c r="E35" s="134">
        <v>400</v>
      </c>
      <c r="F35" s="134">
        <v>93582.74</v>
      </c>
      <c r="G35" s="134">
        <v>117414</v>
      </c>
      <c r="H35" s="134"/>
      <c r="I35" s="134"/>
      <c r="J35" s="134"/>
      <c r="K35" s="134"/>
      <c r="L35" s="134">
        <v>96528.680000000008</v>
      </c>
      <c r="M35" s="134">
        <v>121112.79</v>
      </c>
    </row>
    <row r="36" spans="1:13">
      <c r="A36" t="s">
        <v>947</v>
      </c>
      <c r="B36" s="134">
        <v>153.09</v>
      </c>
      <c r="C36" s="134">
        <v>224</v>
      </c>
      <c r="D36" s="134">
        <v>5467.43</v>
      </c>
      <c r="E36" s="134">
        <v>8000</v>
      </c>
      <c r="F36" s="134"/>
      <c r="G36" s="134"/>
      <c r="H36" s="134"/>
      <c r="I36" s="134"/>
      <c r="J36" s="134"/>
      <c r="K36" s="134"/>
      <c r="L36" s="134">
        <v>5620.52</v>
      </c>
      <c r="M36" s="134">
        <v>8224</v>
      </c>
    </row>
    <row r="37" spans="1:13">
      <c r="A37" t="s">
        <v>949</v>
      </c>
      <c r="B37" s="134">
        <v>1415.52</v>
      </c>
      <c r="C37" s="134">
        <v>3349.92</v>
      </c>
      <c r="D37" s="134">
        <v>19565.41</v>
      </c>
      <c r="E37" s="134">
        <v>35000</v>
      </c>
      <c r="F37" s="134">
        <v>30988.97</v>
      </c>
      <c r="G37" s="134">
        <v>84640</v>
      </c>
      <c r="H37" s="134"/>
      <c r="I37" s="134"/>
      <c r="J37" s="134"/>
      <c r="K37" s="134"/>
      <c r="L37" s="134">
        <v>51969.9</v>
      </c>
      <c r="M37" s="134">
        <v>122989.92</v>
      </c>
    </row>
    <row r="38" spans="1:13">
      <c r="A38" t="s">
        <v>982</v>
      </c>
      <c r="B38" s="134">
        <v>6.18</v>
      </c>
      <c r="C38" s="134">
        <v>70</v>
      </c>
      <c r="D38" s="134">
        <v>220.54</v>
      </c>
      <c r="E38" s="134">
        <v>2500</v>
      </c>
      <c r="F38" s="134"/>
      <c r="G38" s="134"/>
      <c r="H38" s="134"/>
      <c r="I38" s="134"/>
      <c r="J38" s="134"/>
      <c r="K38" s="134"/>
      <c r="L38" s="134">
        <v>226.72</v>
      </c>
      <c r="M38" s="134">
        <v>2570</v>
      </c>
    </row>
    <row r="39" spans="1:13">
      <c r="A39" t="s">
        <v>951</v>
      </c>
      <c r="B39" s="134">
        <v>757.3</v>
      </c>
      <c r="C39" s="134">
        <v>896</v>
      </c>
      <c r="D39" s="134">
        <v>27046.57</v>
      </c>
      <c r="E39" s="134">
        <v>32000</v>
      </c>
      <c r="F39" s="134"/>
      <c r="G39" s="134"/>
      <c r="H39" s="134"/>
      <c r="I39" s="134"/>
      <c r="J39" s="134"/>
      <c r="K39" s="134"/>
      <c r="L39" s="134">
        <v>27803.87</v>
      </c>
      <c r="M39" s="134">
        <v>32896</v>
      </c>
    </row>
    <row r="40" spans="1:13">
      <c r="A40" t="s">
        <v>952</v>
      </c>
      <c r="B40" s="134">
        <v>4227.8999999999996</v>
      </c>
      <c r="C40" s="134">
        <v>4676</v>
      </c>
      <c r="D40" s="134">
        <v>150996.29999999999</v>
      </c>
      <c r="E40" s="134">
        <v>167000</v>
      </c>
      <c r="F40" s="134"/>
      <c r="G40" s="134"/>
      <c r="H40" s="134"/>
      <c r="I40" s="134"/>
      <c r="J40" s="134"/>
      <c r="K40" s="134"/>
      <c r="L40" s="134">
        <v>155224.19999999998</v>
      </c>
      <c r="M40" s="134">
        <v>171676</v>
      </c>
    </row>
    <row r="41" spans="1:13">
      <c r="A41" t="s">
        <v>984</v>
      </c>
      <c r="B41" s="134">
        <v>0</v>
      </c>
      <c r="C41" s="134">
        <v>116.06</v>
      </c>
      <c r="D41" s="134">
        <v>0</v>
      </c>
      <c r="E41" s="134">
        <v>4145</v>
      </c>
      <c r="F41" s="134"/>
      <c r="G41" s="134"/>
      <c r="H41" s="134"/>
      <c r="I41" s="134"/>
      <c r="J41" s="134"/>
      <c r="K41" s="134"/>
      <c r="L41" s="134">
        <v>0</v>
      </c>
      <c r="M41" s="134">
        <v>4261.0600000000004</v>
      </c>
    </row>
    <row r="42" spans="1:13">
      <c r="A42" t="s">
        <v>954</v>
      </c>
      <c r="B42" s="134">
        <v>47.11</v>
      </c>
      <c r="C42" s="134">
        <v>294.02999999999997</v>
      </c>
      <c r="D42" s="134">
        <v>1682.34</v>
      </c>
      <c r="E42" s="134">
        <v>10501</v>
      </c>
      <c r="F42" s="134"/>
      <c r="G42" s="134"/>
      <c r="H42" s="134"/>
      <c r="I42" s="134"/>
      <c r="J42" s="134"/>
      <c r="K42" s="134"/>
      <c r="L42" s="134">
        <v>1729.4499999999998</v>
      </c>
      <c r="M42" s="134">
        <v>10795.03</v>
      </c>
    </row>
    <row r="43" spans="1:13">
      <c r="A43" t="s">
        <v>1167</v>
      </c>
      <c r="B43" s="134">
        <v>536.66</v>
      </c>
      <c r="C43" s="134">
        <v>574</v>
      </c>
      <c r="D43" s="134">
        <v>19166.39</v>
      </c>
      <c r="E43" s="134">
        <v>20500</v>
      </c>
      <c r="F43" s="134"/>
      <c r="G43" s="134"/>
      <c r="H43" s="134"/>
      <c r="I43" s="134"/>
      <c r="J43" s="134"/>
      <c r="K43" s="134"/>
      <c r="L43" s="134">
        <v>19703.05</v>
      </c>
      <c r="M43" s="134">
        <v>21074</v>
      </c>
    </row>
    <row r="44" spans="1:13">
      <c r="A44" t="s">
        <v>956</v>
      </c>
      <c r="B44" s="134">
        <v>510.95</v>
      </c>
      <c r="C44" s="134">
        <v>794.95</v>
      </c>
      <c r="D44" s="134">
        <v>15361.56</v>
      </c>
      <c r="E44" s="134">
        <v>23855</v>
      </c>
      <c r="F44" s="134">
        <v>2886.75</v>
      </c>
      <c r="G44" s="134">
        <v>4536</v>
      </c>
      <c r="H44" s="134"/>
      <c r="I44" s="134"/>
      <c r="J44" s="134"/>
      <c r="K44" s="134"/>
      <c r="L44" s="134">
        <v>18759.260000000002</v>
      </c>
      <c r="M44" s="134">
        <v>29185.95</v>
      </c>
    </row>
    <row r="45" spans="1:13">
      <c r="A45" t="s">
        <v>958</v>
      </c>
      <c r="B45" s="134">
        <v>2892.06</v>
      </c>
      <c r="C45" s="134">
        <v>3886.88</v>
      </c>
      <c r="D45" s="134">
        <v>81840.800000000003</v>
      </c>
      <c r="E45" s="134">
        <v>97692</v>
      </c>
      <c r="F45" s="134">
        <v>21447.26</v>
      </c>
      <c r="G45" s="134">
        <v>41125</v>
      </c>
      <c r="H45" s="134"/>
      <c r="I45" s="134"/>
      <c r="J45" s="134"/>
      <c r="K45" s="134"/>
      <c r="L45" s="134">
        <v>106180.12</v>
      </c>
      <c r="M45" s="134">
        <v>142703.88</v>
      </c>
    </row>
    <row r="46" spans="1:13">
      <c r="A46" t="s">
        <v>986</v>
      </c>
      <c r="B46" s="134">
        <v>1055.04</v>
      </c>
      <c r="C46" s="134">
        <v>1190</v>
      </c>
      <c r="D46" s="134">
        <v>37679.79</v>
      </c>
      <c r="E46" s="134">
        <v>42500</v>
      </c>
      <c r="F46" s="134"/>
      <c r="G46" s="134"/>
      <c r="H46" s="134"/>
      <c r="I46" s="134"/>
      <c r="J46" s="134"/>
      <c r="K46" s="134"/>
      <c r="L46" s="134">
        <v>38734.83</v>
      </c>
      <c r="M46" s="134">
        <v>43690</v>
      </c>
    </row>
    <row r="47" spans="1:13">
      <c r="A47" t="s">
        <v>1004</v>
      </c>
      <c r="B47" s="134">
        <v>1148.44</v>
      </c>
      <c r="C47" s="134">
        <v>1410.22</v>
      </c>
      <c r="D47" s="134">
        <v>4946.32</v>
      </c>
      <c r="E47" s="134">
        <v>7955</v>
      </c>
      <c r="F47" s="134">
        <v>36069.4</v>
      </c>
      <c r="G47" s="134">
        <v>42410</v>
      </c>
      <c r="H47" s="134"/>
      <c r="I47" s="134"/>
      <c r="J47" s="134"/>
      <c r="K47" s="134"/>
      <c r="L47" s="134">
        <v>42164.160000000003</v>
      </c>
      <c r="M47" s="134">
        <v>51775.22</v>
      </c>
    </row>
    <row r="48" spans="1:13">
      <c r="A48" t="s">
        <v>960</v>
      </c>
      <c r="B48" s="134">
        <v>417.97</v>
      </c>
      <c r="C48" s="134">
        <v>551.35</v>
      </c>
      <c r="D48" s="134">
        <v>14927.4</v>
      </c>
      <c r="E48" s="134">
        <v>19691</v>
      </c>
      <c r="F48" s="134"/>
      <c r="G48" s="134"/>
      <c r="H48" s="134"/>
      <c r="I48" s="134"/>
      <c r="J48" s="134"/>
      <c r="K48" s="134"/>
      <c r="L48" s="134">
        <v>15345.369999999999</v>
      </c>
      <c r="M48" s="134">
        <v>20242.349999999999</v>
      </c>
    </row>
    <row r="49" spans="1:13">
      <c r="A49" t="s">
        <v>1151</v>
      </c>
      <c r="B49" s="134">
        <v>211639.07</v>
      </c>
      <c r="C49" s="134">
        <v>117365</v>
      </c>
      <c r="D49" s="134">
        <v>101632.47</v>
      </c>
      <c r="E49" s="134">
        <v>180000</v>
      </c>
      <c r="F49" s="134"/>
      <c r="G49" s="134"/>
      <c r="H49" s="134"/>
      <c r="I49" s="134"/>
      <c r="J49" s="134">
        <v>5091</v>
      </c>
      <c r="K49" s="134">
        <v>0</v>
      </c>
      <c r="L49" s="134">
        <v>318362.54000000004</v>
      </c>
      <c r="M49" s="134">
        <v>297365</v>
      </c>
    </row>
    <row r="50" spans="1:13">
      <c r="A50" t="s">
        <v>898</v>
      </c>
      <c r="B50" s="134">
        <v>1388.38</v>
      </c>
      <c r="C50" s="134">
        <v>2380</v>
      </c>
      <c r="D50" s="134">
        <v>47823.77</v>
      </c>
      <c r="E50" s="134">
        <v>75000</v>
      </c>
      <c r="F50" s="134">
        <v>1760.96</v>
      </c>
      <c r="G50" s="134">
        <v>10000</v>
      </c>
      <c r="H50" s="134"/>
      <c r="I50" s="134"/>
      <c r="J50" s="134"/>
      <c r="K50" s="134"/>
      <c r="L50" s="134">
        <v>50973.109999999993</v>
      </c>
      <c r="M50" s="134">
        <v>87380</v>
      </c>
    </row>
    <row r="51" spans="1:13">
      <c r="A51" t="s">
        <v>900</v>
      </c>
      <c r="B51" s="134">
        <v>10196.02</v>
      </c>
      <c r="C51" s="134">
        <v>12015.16</v>
      </c>
      <c r="D51" s="134">
        <v>325226.09999999998</v>
      </c>
      <c r="E51" s="134">
        <v>364323</v>
      </c>
      <c r="F51" s="134">
        <v>38917.4</v>
      </c>
      <c r="G51" s="134">
        <v>64790</v>
      </c>
      <c r="H51" s="134"/>
      <c r="I51" s="134"/>
      <c r="J51" s="134"/>
      <c r="K51" s="134"/>
      <c r="L51" s="134">
        <v>374339.52</v>
      </c>
      <c r="M51" s="134">
        <v>441128.16</v>
      </c>
    </row>
    <row r="52" spans="1:13">
      <c r="A52" t="s">
        <v>962</v>
      </c>
      <c r="B52" s="134">
        <v>2068.77</v>
      </c>
      <c r="C52" s="134">
        <v>2437.65</v>
      </c>
      <c r="D52" s="134">
        <v>12398.7</v>
      </c>
      <c r="E52" s="134">
        <v>19795</v>
      </c>
      <c r="F52" s="134">
        <v>6676.64</v>
      </c>
      <c r="G52" s="134">
        <v>14864</v>
      </c>
      <c r="H52" s="134">
        <v>54809.3</v>
      </c>
      <c r="I52" s="134">
        <v>52400</v>
      </c>
      <c r="J52" s="134"/>
      <c r="K52" s="134"/>
      <c r="L52" s="134">
        <v>75953.41</v>
      </c>
      <c r="M52" s="134">
        <v>89496.65</v>
      </c>
    </row>
    <row r="53" spans="1:13">
      <c r="A53" t="s">
        <v>1169</v>
      </c>
      <c r="B53" s="134">
        <v>0</v>
      </c>
      <c r="C53" s="134">
        <v>0</v>
      </c>
      <c r="D53" s="134">
        <v>0</v>
      </c>
      <c r="E53" s="134">
        <v>0</v>
      </c>
      <c r="F53" s="134"/>
      <c r="G53" s="134"/>
      <c r="H53" s="134"/>
      <c r="I53" s="134"/>
      <c r="J53" s="134"/>
      <c r="K53" s="134"/>
      <c r="L53" s="134">
        <v>0</v>
      </c>
      <c r="M53" s="134">
        <v>0</v>
      </c>
    </row>
    <row r="54" spans="1:13">
      <c r="A54" t="s">
        <v>901</v>
      </c>
      <c r="B54" s="134">
        <v>5955.42</v>
      </c>
      <c r="C54" s="134">
        <v>6110.79</v>
      </c>
      <c r="D54" s="134">
        <v>6701.09</v>
      </c>
      <c r="E54" s="134">
        <v>10000</v>
      </c>
      <c r="F54" s="134">
        <v>7512.76</v>
      </c>
      <c r="G54" s="134">
        <v>15147</v>
      </c>
      <c r="H54" s="134">
        <v>198479.53</v>
      </c>
      <c r="I54" s="134">
        <v>193095.6</v>
      </c>
      <c r="J54" s="134"/>
      <c r="K54" s="134"/>
      <c r="L54" s="134">
        <v>218648.8</v>
      </c>
      <c r="M54" s="134">
        <v>224353.39</v>
      </c>
    </row>
    <row r="55" spans="1:13">
      <c r="A55" t="s">
        <v>902</v>
      </c>
      <c r="B55" s="134">
        <v>972.47</v>
      </c>
      <c r="C55" s="134">
        <v>1089.76</v>
      </c>
      <c r="D55" s="134">
        <v>24084.22</v>
      </c>
      <c r="E55" s="134">
        <v>28000</v>
      </c>
      <c r="F55" s="134">
        <v>10647.06</v>
      </c>
      <c r="G55" s="134">
        <v>10920</v>
      </c>
      <c r="H55" s="134"/>
      <c r="I55" s="134"/>
      <c r="J55" s="134"/>
      <c r="K55" s="134"/>
      <c r="L55" s="134">
        <v>35703.75</v>
      </c>
      <c r="M55" s="134">
        <v>40009.759999999995</v>
      </c>
    </row>
    <row r="56" spans="1:13">
      <c r="A56" t="s">
        <v>903</v>
      </c>
      <c r="B56" s="134">
        <v>682.03</v>
      </c>
      <c r="C56" s="134">
        <v>1030.4000000000001</v>
      </c>
      <c r="D56" s="134">
        <v>24196.76</v>
      </c>
      <c r="E56" s="134">
        <v>36800</v>
      </c>
      <c r="F56" s="134">
        <v>0</v>
      </c>
      <c r="G56" s="134">
        <v>0</v>
      </c>
      <c r="H56" s="134">
        <v>161.47999999999999</v>
      </c>
      <c r="I56" s="134">
        <v>0</v>
      </c>
      <c r="J56" s="134"/>
      <c r="K56" s="134"/>
      <c r="L56" s="134">
        <v>25040.269999999997</v>
      </c>
      <c r="M56" s="134">
        <v>37830.400000000001</v>
      </c>
    </row>
    <row r="57" spans="1:13">
      <c r="A57" t="s">
        <v>905</v>
      </c>
      <c r="B57" s="134">
        <v>4181.0200000000004</v>
      </c>
      <c r="C57" s="134">
        <v>5689.26</v>
      </c>
      <c r="D57" s="134">
        <v>138146.26999999999</v>
      </c>
      <c r="E57" s="134">
        <v>165147</v>
      </c>
      <c r="F57" s="134">
        <v>11175.66</v>
      </c>
      <c r="G57" s="134">
        <v>38041</v>
      </c>
      <c r="H57" s="134"/>
      <c r="I57" s="134"/>
      <c r="J57" s="134"/>
      <c r="K57" s="134"/>
      <c r="L57" s="134">
        <v>153502.94999999998</v>
      </c>
      <c r="M57" s="134">
        <v>208877.26</v>
      </c>
    </row>
    <row r="58" spans="1:13">
      <c r="A58" t="s">
        <v>878</v>
      </c>
      <c r="B58" s="134">
        <v>5171.75</v>
      </c>
      <c r="C58" s="134">
        <v>6169.52</v>
      </c>
      <c r="D58" s="134">
        <v>172247.02</v>
      </c>
      <c r="E58" s="134">
        <v>174590</v>
      </c>
      <c r="F58" s="134">
        <v>12458.28</v>
      </c>
      <c r="G58" s="134">
        <v>45750</v>
      </c>
      <c r="H58" s="134"/>
      <c r="I58" s="134"/>
      <c r="J58" s="134"/>
      <c r="K58" s="134"/>
      <c r="L58" s="134">
        <v>189877.05</v>
      </c>
      <c r="M58" s="134">
        <v>226509.52</v>
      </c>
    </row>
    <row r="59" spans="1:13">
      <c r="A59" t="s">
        <v>907</v>
      </c>
      <c r="B59" s="134">
        <v>1582.78</v>
      </c>
      <c r="C59" s="134">
        <v>1753.65</v>
      </c>
      <c r="D59" s="134">
        <v>9250.11</v>
      </c>
      <c r="E59" s="134">
        <v>11357</v>
      </c>
      <c r="F59" s="134">
        <v>0</v>
      </c>
      <c r="G59" s="134">
        <v>0</v>
      </c>
      <c r="H59" s="134">
        <v>47277.63</v>
      </c>
      <c r="I59" s="134">
        <v>51273.4</v>
      </c>
      <c r="J59" s="134"/>
      <c r="K59" s="134"/>
      <c r="L59" s="134">
        <v>58110.52</v>
      </c>
      <c r="M59" s="134">
        <v>64384.05</v>
      </c>
    </row>
    <row r="60" spans="1:13">
      <c r="A60" t="s">
        <v>908</v>
      </c>
      <c r="B60" s="134">
        <v>210.27</v>
      </c>
      <c r="C60" s="134">
        <v>335.58</v>
      </c>
      <c r="D60" s="134">
        <v>7509.64</v>
      </c>
      <c r="E60" s="134">
        <v>11985</v>
      </c>
      <c r="F60" s="134"/>
      <c r="G60" s="134"/>
      <c r="H60" s="134"/>
      <c r="I60" s="134"/>
      <c r="J60" s="134"/>
      <c r="K60" s="134"/>
      <c r="L60" s="134">
        <v>7719.9100000000008</v>
      </c>
      <c r="M60" s="134">
        <v>12320.58</v>
      </c>
    </row>
    <row r="61" spans="1:13">
      <c r="A61" t="s">
        <v>910</v>
      </c>
      <c r="B61" s="134">
        <v>4219.8999999999996</v>
      </c>
      <c r="C61" s="134">
        <v>4659.18</v>
      </c>
      <c r="D61" s="134">
        <v>16358.63</v>
      </c>
      <c r="E61" s="134">
        <v>20000</v>
      </c>
      <c r="F61" s="134">
        <v>0</v>
      </c>
      <c r="G61" s="134">
        <v>10120</v>
      </c>
      <c r="H61" s="134">
        <v>134352.15</v>
      </c>
      <c r="I61" s="134">
        <v>136279.29999999999</v>
      </c>
      <c r="J61" s="134"/>
      <c r="K61" s="134"/>
      <c r="L61" s="134">
        <v>154930.68</v>
      </c>
      <c r="M61" s="134">
        <v>171058.47999999998</v>
      </c>
    </row>
    <row r="62" spans="1:13">
      <c r="A62" t="s">
        <v>911</v>
      </c>
      <c r="B62" s="134">
        <v>178.17</v>
      </c>
      <c r="C62" s="134">
        <v>270.33999999999997</v>
      </c>
      <c r="D62" s="134">
        <v>6363.34</v>
      </c>
      <c r="E62" s="134">
        <v>9655</v>
      </c>
      <c r="F62" s="134"/>
      <c r="G62" s="134"/>
      <c r="H62" s="134"/>
      <c r="I62" s="134"/>
      <c r="J62" s="134"/>
      <c r="K62" s="134"/>
      <c r="L62" s="134">
        <v>6541.51</v>
      </c>
      <c r="M62" s="134">
        <v>9925.34</v>
      </c>
    </row>
    <row r="63" spans="1:13">
      <c r="A63" t="s">
        <v>913</v>
      </c>
      <c r="B63" s="134">
        <v>912.81</v>
      </c>
      <c r="C63" s="134">
        <v>1680</v>
      </c>
      <c r="D63" s="134">
        <v>32600.400000000001</v>
      </c>
      <c r="E63" s="134">
        <v>60000</v>
      </c>
      <c r="F63" s="134"/>
      <c r="G63" s="134"/>
      <c r="H63" s="134"/>
      <c r="I63" s="134"/>
      <c r="J63" s="134">
        <v>1000</v>
      </c>
      <c r="K63" s="134">
        <v>0</v>
      </c>
      <c r="L63" s="134">
        <v>34513.21</v>
      </c>
      <c r="M63" s="134">
        <v>61680</v>
      </c>
    </row>
    <row r="64" spans="1:13">
      <c r="A64" t="s">
        <v>914</v>
      </c>
      <c r="B64" s="134">
        <v>1422.87</v>
      </c>
      <c r="C64" s="134">
        <v>1844.95</v>
      </c>
      <c r="D64" s="134">
        <v>24676.17</v>
      </c>
      <c r="E64" s="134">
        <v>27100</v>
      </c>
      <c r="F64" s="134">
        <v>26140.29</v>
      </c>
      <c r="G64" s="134">
        <v>38791</v>
      </c>
      <c r="H64" s="134"/>
      <c r="I64" s="134"/>
      <c r="J64" s="134"/>
      <c r="K64" s="134"/>
      <c r="L64" s="134">
        <v>52239.33</v>
      </c>
      <c r="M64" s="134">
        <v>67735.95</v>
      </c>
    </row>
    <row r="65" spans="1:13">
      <c r="A65" t="s">
        <v>915</v>
      </c>
      <c r="B65" s="134">
        <v>84.84</v>
      </c>
      <c r="C65" s="134">
        <v>1120</v>
      </c>
      <c r="D65" s="134">
        <v>3030</v>
      </c>
      <c r="E65" s="134">
        <v>40000</v>
      </c>
      <c r="F65" s="134"/>
      <c r="G65" s="134"/>
      <c r="H65" s="134"/>
      <c r="I65" s="134"/>
      <c r="J65" s="134"/>
      <c r="K65" s="134"/>
      <c r="L65" s="134">
        <v>3114.84</v>
      </c>
      <c r="M65" s="134">
        <v>41120</v>
      </c>
    </row>
    <row r="66" spans="1:13">
      <c r="A66" t="s">
        <v>916</v>
      </c>
      <c r="B66" s="134">
        <v>5312.89</v>
      </c>
      <c r="C66" s="134">
        <v>5619.16</v>
      </c>
      <c r="D66" s="134">
        <v>5458.72</v>
      </c>
      <c r="E66" s="134">
        <v>6300</v>
      </c>
      <c r="F66" s="134">
        <v>10496.23</v>
      </c>
      <c r="G66" s="134">
        <v>18500</v>
      </c>
      <c r="H66" s="134">
        <v>173791.6</v>
      </c>
      <c r="I66" s="134">
        <v>175884.44</v>
      </c>
      <c r="J66" s="134"/>
      <c r="K66" s="134"/>
      <c r="L66" s="134">
        <v>195059.44</v>
      </c>
      <c r="M66" s="134">
        <v>206303.6</v>
      </c>
    </row>
    <row r="67" spans="1:13">
      <c r="A67" t="s">
        <v>918</v>
      </c>
      <c r="B67" s="134">
        <v>410.67</v>
      </c>
      <c r="C67" s="134">
        <v>803.6</v>
      </c>
      <c r="D67" s="134">
        <v>1855.99</v>
      </c>
      <c r="E67" s="134">
        <v>5300</v>
      </c>
      <c r="F67" s="134">
        <v>12810.69</v>
      </c>
      <c r="G67" s="134">
        <v>23400</v>
      </c>
      <c r="H67" s="134"/>
      <c r="I67" s="134"/>
      <c r="J67" s="134"/>
      <c r="K67" s="134"/>
      <c r="L67" s="134">
        <v>15077.35</v>
      </c>
      <c r="M67" s="134">
        <v>29503.599999999999</v>
      </c>
    </row>
    <row r="68" spans="1:13">
      <c r="A68" t="s">
        <v>919</v>
      </c>
      <c r="B68" s="134">
        <v>160.6</v>
      </c>
      <c r="C68" s="134">
        <v>189.48</v>
      </c>
      <c r="D68" s="134">
        <v>1260.95</v>
      </c>
      <c r="E68" s="134">
        <v>1929</v>
      </c>
      <c r="F68" s="134">
        <v>4474.72</v>
      </c>
      <c r="G68" s="134">
        <v>4838</v>
      </c>
      <c r="H68" s="134"/>
      <c r="I68" s="134"/>
      <c r="J68" s="134"/>
      <c r="K68" s="134"/>
      <c r="L68" s="134">
        <v>5896.27</v>
      </c>
      <c r="M68" s="134">
        <v>6956.48</v>
      </c>
    </row>
    <row r="69" spans="1:13">
      <c r="A69" t="s">
        <v>920</v>
      </c>
      <c r="B69" s="134">
        <v>1504.01</v>
      </c>
      <c r="C69" s="134">
        <v>2038.4</v>
      </c>
      <c r="D69" s="134">
        <v>17404.62</v>
      </c>
      <c r="E69" s="134">
        <v>35000</v>
      </c>
      <c r="F69" s="134">
        <v>36309.83</v>
      </c>
      <c r="G69" s="134">
        <v>37800</v>
      </c>
      <c r="H69" s="134"/>
      <c r="I69" s="134"/>
      <c r="J69" s="134"/>
      <c r="K69" s="134"/>
      <c r="L69" s="134">
        <v>55218.46</v>
      </c>
      <c r="M69" s="134">
        <v>74838.399999999994</v>
      </c>
    </row>
    <row r="70" spans="1:13">
      <c r="A70" t="s">
        <v>921</v>
      </c>
      <c r="B70" s="134">
        <v>3885.18</v>
      </c>
      <c r="C70" s="134">
        <v>3026.22</v>
      </c>
      <c r="D70" s="134">
        <v>12875.94</v>
      </c>
      <c r="E70" s="134">
        <v>30650</v>
      </c>
      <c r="F70" s="134">
        <v>27160.59</v>
      </c>
      <c r="G70" s="134">
        <v>35040</v>
      </c>
      <c r="H70" s="134">
        <v>98720.320000000007</v>
      </c>
      <c r="I70" s="134">
        <v>42389.440000000002</v>
      </c>
      <c r="J70" s="134"/>
      <c r="K70" s="134"/>
      <c r="L70" s="134">
        <v>142642.03</v>
      </c>
      <c r="M70" s="134">
        <v>111105.66</v>
      </c>
    </row>
    <row r="71" spans="1:13">
      <c r="A71" t="s">
        <v>923</v>
      </c>
      <c r="B71" s="134">
        <v>171.69</v>
      </c>
      <c r="C71" s="134">
        <v>147</v>
      </c>
      <c r="D71" s="134">
        <v>6131.89</v>
      </c>
      <c r="E71" s="134">
        <v>5250</v>
      </c>
      <c r="F71" s="134"/>
      <c r="G71" s="134"/>
      <c r="H71" s="134"/>
      <c r="I71" s="134"/>
      <c r="J71" s="134"/>
      <c r="K71" s="134"/>
      <c r="L71" s="134">
        <v>6303.58</v>
      </c>
      <c r="M71" s="134">
        <v>5397</v>
      </c>
    </row>
    <row r="72" spans="1:13">
      <c r="A72" t="s">
        <v>925</v>
      </c>
      <c r="B72" s="134">
        <v>75.040000000000006</v>
      </c>
      <c r="C72" s="134">
        <v>168</v>
      </c>
      <c r="D72" s="134">
        <v>2680</v>
      </c>
      <c r="E72" s="134">
        <v>6000</v>
      </c>
      <c r="F72" s="134"/>
      <c r="G72" s="134"/>
      <c r="H72" s="134"/>
      <c r="I72" s="134"/>
      <c r="J72" s="134"/>
      <c r="K72" s="134"/>
      <c r="L72" s="134">
        <v>2755.04</v>
      </c>
      <c r="M72" s="134">
        <v>6168</v>
      </c>
    </row>
    <row r="73" spans="1:13">
      <c r="A73" t="s">
        <v>1152</v>
      </c>
      <c r="B73" s="134">
        <v>277.27</v>
      </c>
      <c r="C73" s="134">
        <v>308</v>
      </c>
      <c r="D73" s="134">
        <v>4765.67</v>
      </c>
      <c r="E73" s="134">
        <v>11000</v>
      </c>
      <c r="F73" s="134">
        <v>5137.1099999999997</v>
      </c>
      <c r="G73" s="134">
        <v>0</v>
      </c>
      <c r="H73" s="134"/>
      <c r="I73" s="134"/>
      <c r="J73" s="134"/>
      <c r="K73" s="134"/>
      <c r="L73" s="134">
        <v>10180.049999999999</v>
      </c>
      <c r="M73" s="134">
        <v>11308</v>
      </c>
    </row>
    <row r="74" spans="1:13">
      <c r="A74" t="s">
        <v>926</v>
      </c>
      <c r="B74" s="134">
        <v>1788.05</v>
      </c>
      <c r="C74" s="134">
        <v>1794.49</v>
      </c>
      <c r="D74" s="134">
        <v>63858.86</v>
      </c>
      <c r="E74" s="134">
        <v>64089</v>
      </c>
      <c r="F74" s="134">
        <v>0</v>
      </c>
      <c r="G74" s="134">
        <v>0</v>
      </c>
      <c r="H74" s="134"/>
      <c r="I74" s="134"/>
      <c r="J74" s="134"/>
      <c r="K74" s="134"/>
      <c r="L74" s="134">
        <v>65646.91</v>
      </c>
      <c r="M74" s="134">
        <v>65883.490000000005</v>
      </c>
    </row>
    <row r="75" spans="1:13">
      <c r="A75" t="s">
        <v>928</v>
      </c>
      <c r="B75" s="134">
        <v>1264.25</v>
      </c>
      <c r="C75" s="134">
        <v>1630.55</v>
      </c>
      <c r="D75" s="134">
        <v>18138.03</v>
      </c>
      <c r="E75" s="134">
        <v>19912</v>
      </c>
      <c r="F75" s="134">
        <v>27013.51</v>
      </c>
      <c r="G75" s="134">
        <v>38322</v>
      </c>
      <c r="H75" s="134"/>
      <c r="I75" s="134"/>
      <c r="J75" s="134"/>
      <c r="K75" s="134"/>
      <c r="L75" s="134">
        <v>46415.789999999994</v>
      </c>
      <c r="M75" s="134">
        <v>59864.55</v>
      </c>
    </row>
    <row r="76" spans="1:13">
      <c r="A76" t="s">
        <v>929</v>
      </c>
      <c r="B76" s="134">
        <v>1374.43</v>
      </c>
      <c r="C76" s="134">
        <v>2589.44</v>
      </c>
      <c r="D76" s="134">
        <v>5915.25</v>
      </c>
      <c r="E76" s="134">
        <v>6500</v>
      </c>
      <c r="F76" s="134">
        <v>43171.57</v>
      </c>
      <c r="G76" s="134">
        <v>85980</v>
      </c>
      <c r="H76" s="134"/>
      <c r="I76" s="134"/>
      <c r="J76" s="134"/>
      <c r="K76" s="134"/>
      <c r="L76" s="134">
        <v>50461.25</v>
      </c>
      <c r="M76" s="134">
        <v>95069.440000000002</v>
      </c>
    </row>
    <row r="77" spans="1:13">
      <c r="A77" t="s">
        <v>930</v>
      </c>
      <c r="B77" s="134">
        <v>111.88</v>
      </c>
      <c r="C77" s="134">
        <v>260.39999999999998</v>
      </c>
      <c r="D77" s="134">
        <v>3995.68</v>
      </c>
      <c r="E77" s="134">
        <v>9300</v>
      </c>
      <c r="F77" s="134"/>
      <c r="G77" s="134"/>
      <c r="H77" s="134"/>
      <c r="I77" s="134"/>
      <c r="J77" s="134"/>
      <c r="K77" s="134"/>
      <c r="L77" s="134">
        <v>4107.5599999999995</v>
      </c>
      <c r="M77" s="134">
        <v>9560.4</v>
      </c>
    </row>
    <row r="78" spans="1:13">
      <c r="A78" t="s">
        <v>931</v>
      </c>
      <c r="B78" s="134">
        <v>92.82</v>
      </c>
      <c r="C78" s="134">
        <v>224</v>
      </c>
      <c r="D78" s="134">
        <v>3314.9</v>
      </c>
      <c r="E78" s="134">
        <v>8000</v>
      </c>
      <c r="F78" s="134"/>
      <c r="G78" s="134"/>
      <c r="H78" s="134"/>
      <c r="I78" s="134"/>
      <c r="J78" s="134"/>
      <c r="K78" s="134"/>
      <c r="L78" s="134">
        <v>3407.7200000000003</v>
      </c>
      <c r="M78" s="134">
        <v>8224</v>
      </c>
    </row>
    <row r="79" spans="1:13">
      <c r="A79" t="s">
        <v>933</v>
      </c>
      <c r="B79" s="134">
        <v>457.9</v>
      </c>
      <c r="C79" s="134">
        <v>462</v>
      </c>
      <c r="D79" s="134">
        <v>16353.61</v>
      </c>
      <c r="E79" s="134">
        <v>16500</v>
      </c>
      <c r="F79" s="134"/>
      <c r="G79" s="134"/>
      <c r="H79" s="134"/>
      <c r="I79" s="134"/>
      <c r="J79" s="134"/>
      <c r="K79" s="134"/>
      <c r="L79" s="134">
        <v>16811.510000000002</v>
      </c>
      <c r="M79" s="134">
        <v>16962</v>
      </c>
    </row>
    <row r="80" spans="1:13">
      <c r="A80" t="s">
        <v>934</v>
      </c>
      <c r="B80" s="134">
        <v>5414.82</v>
      </c>
      <c r="C80" s="134">
        <v>5545</v>
      </c>
      <c r="D80" s="134">
        <v>11276.38</v>
      </c>
      <c r="E80" s="134">
        <v>16000</v>
      </c>
      <c r="F80" s="134">
        <v>21685.71</v>
      </c>
      <c r="G80" s="134">
        <v>19500</v>
      </c>
      <c r="H80" s="134">
        <v>160424.29999999999</v>
      </c>
      <c r="I80" s="134">
        <v>162535.63</v>
      </c>
      <c r="J80" s="134"/>
      <c r="K80" s="134"/>
      <c r="L80" s="134">
        <v>198801.21</v>
      </c>
      <c r="M80" s="134">
        <v>203580.63</v>
      </c>
    </row>
    <row r="81" spans="1:13">
      <c r="A81" t="s">
        <v>936</v>
      </c>
      <c r="B81" s="134"/>
      <c r="C81" s="134"/>
      <c r="D81" s="134"/>
      <c r="E81" s="134"/>
      <c r="F81" s="134"/>
      <c r="G81" s="134"/>
      <c r="H81" s="134"/>
      <c r="I81" s="134"/>
      <c r="J81" s="134">
        <v>1718299</v>
      </c>
      <c r="K81" s="134">
        <v>1718299</v>
      </c>
      <c r="L81" s="134">
        <v>1718299</v>
      </c>
      <c r="M81" s="134">
        <v>1718299</v>
      </c>
    </row>
    <row r="82" spans="1:13">
      <c r="A82" t="s">
        <v>937</v>
      </c>
      <c r="B82" s="134">
        <v>461.43</v>
      </c>
      <c r="C82" s="134">
        <v>601.44000000000005</v>
      </c>
      <c r="D82" s="134">
        <v>12285.64</v>
      </c>
      <c r="E82" s="134">
        <v>15000</v>
      </c>
      <c r="F82" s="134">
        <v>4194</v>
      </c>
      <c r="G82" s="134">
        <v>6480</v>
      </c>
      <c r="H82" s="134"/>
      <c r="I82" s="134"/>
      <c r="J82" s="134"/>
      <c r="K82" s="134"/>
      <c r="L82" s="134">
        <v>16941.07</v>
      </c>
      <c r="M82" s="134">
        <v>22081.440000000002</v>
      </c>
    </row>
    <row r="83" spans="1:13">
      <c r="A83" t="s">
        <v>1158</v>
      </c>
      <c r="B83" s="134">
        <v>318459.07000000012</v>
      </c>
      <c r="C83" s="134">
        <v>250508.72999999998</v>
      </c>
      <c r="D83" s="134">
        <v>2081183.6099999994</v>
      </c>
      <c r="E83" s="134">
        <v>2667599</v>
      </c>
      <c r="F83" s="134">
        <v>729786.7899999998</v>
      </c>
      <c r="G83" s="134">
        <v>1215610</v>
      </c>
      <c r="H83" s="134">
        <v>1034232.6100000001</v>
      </c>
      <c r="I83" s="134">
        <v>980496.36</v>
      </c>
      <c r="J83" s="134">
        <v>3675668</v>
      </c>
      <c r="K83" s="134">
        <v>3669577</v>
      </c>
      <c r="L83" s="134">
        <v>7839330.0799999991</v>
      </c>
      <c r="M83" s="134">
        <v>8783791.0899999999</v>
      </c>
    </row>
  </sheetData>
  <pageMargins left="0.7" right="0.7" top="0.75" bottom="0.75" header="0.3" footer="0.3"/>
  <pageSetup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214"/>
  <sheetViews>
    <sheetView topLeftCell="A11" workbookViewId="0">
      <selection activeCell="B7" sqref="B7:D7"/>
    </sheetView>
  </sheetViews>
  <sheetFormatPr defaultColWidth="8" defaultRowHeight="13.2"/>
  <cols>
    <col min="1" max="15" width="23.44140625" customWidth="1"/>
  </cols>
  <sheetData>
    <row r="1" spans="1:15">
      <c r="A1" s="128" t="s">
        <v>1149</v>
      </c>
      <c r="B1" s="128"/>
      <c r="C1" s="128"/>
      <c r="D1" s="128"/>
      <c r="E1" s="128"/>
      <c r="F1" s="128"/>
      <c r="G1" s="128"/>
      <c r="H1" s="128"/>
      <c r="I1" s="128"/>
      <c r="J1" s="128"/>
      <c r="K1" s="128"/>
      <c r="L1" s="128"/>
      <c r="M1" s="128"/>
      <c r="N1" s="128"/>
      <c r="O1" s="128"/>
    </row>
    <row r="2" spans="1:15">
      <c r="A2" s="127" t="s">
        <v>879</v>
      </c>
      <c r="B2" s="127"/>
      <c r="C2" s="126"/>
    </row>
    <row r="3" spans="1:15">
      <c r="A3" s="127" t="s">
        <v>1148</v>
      </c>
      <c r="B3" s="127"/>
      <c r="C3" s="126" t="s">
        <v>1147</v>
      </c>
    </row>
    <row r="4" spans="1:15" ht="39.6">
      <c r="A4" s="127" t="s">
        <v>1146</v>
      </c>
      <c r="B4" s="127"/>
      <c r="C4" s="126" t="s">
        <v>1163</v>
      </c>
    </row>
    <row r="5" spans="1:15">
      <c r="A5" s="127" t="s">
        <v>1135</v>
      </c>
      <c r="B5" s="127"/>
      <c r="C5" s="126"/>
    </row>
    <row r="6" spans="1:15">
      <c r="A6" s="127" t="s">
        <v>1144</v>
      </c>
      <c r="B6" s="127"/>
      <c r="C6" s="126" t="s">
        <v>1164</v>
      </c>
    </row>
    <row r="7" spans="1:15">
      <c r="A7" s="127" t="s">
        <v>1142</v>
      </c>
      <c r="B7" s="127"/>
      <c r="C7" s="126" t="s">
        <v>1141</v>
      </c>
    </row>
    <row r="8" spans="1:15" ht="79.2">
      <c r="A8" s="127" t="s">
        <v>1140</v>
      </c>
      <c r="B8" s="127"/>
      <c r="C8" s="126" t="s">
        <v>1139</v>
      </c>
    </row>
    <row r="9" spans="1:15">
      <c r="A9" s="127" t="s">
        <v>1138</v>
      </c>
      <c r="B9" s="127"/>
      <c r="C9" s="126" t="s">
        <v>1137</v>
      </c>
    </row>
    <row r="10" spans="1:15">
      <c r="A10" s="121"/>
      <c r="B10" s="121"/>
    </row>
    <row r="11" spans="1:15">
      <c r="A11" s="155" t="s">
        <v>1150</v>
      </c>
      <c r="B11" s="155" t="s">
        <v>879</v>
      </c>
      <c r="C11" s="155" t="s">
        <v>1136</v>
      </c>
      <c r="D11" s="155" t="s">
        <v>1135</v>
      </c>
      <c r="E11" s="155" t="s">
        <v>1165</v>
      </c>
      <c r="F11" s="155" t="s">
        <v>1134</v>
      </c>
      <c r="G11" s="155" t="s">
        <v>1133</v>
      </c>
      <c r="H11" s="155" t="s">
        <v>1132</v>
      </c>
      <c r="I11" s="155" t="s">
        <v>1131</v>
      </c>
      <c r="J11" s="155" t="s">
        <v>1130</v>
      </c>
      <c r="K11" s="155" t="s">
        <v>1129</v>
      </c>
      <c r="L11" s="155" t="s">
        <v>1128</v>
      </c>
      <c r="M11" s="155" t="s">
        <v>1127</v>
      </c>
      <c r="N11" s="155" t="s">
        <v>1126</v>
      </c>
      <c r="O11" s="155" t="s">
        <v>1125</v>
      </c>
    </row>
    <row r="12" spans="1:15" s="131" customFormat="1">
      <c r="A12" s="121" t="s">
        <v>1124</v>
      </c>
      <c r="B12" s="121" t="s">
        <v>884</v>
      </c>
      <c r="C12" s="121" t="s">
        <v>1044</v>
      </c>
      <c r="D12" s="121" t="s">
        <v>1043</v>
      </c>
      <c r="E12" s="121" t="s">
        <v>103</v>
      </c>
      <c r="F12" s="121" t="s">
        <v>1047</v>
      </c>
      <c r="G12" s="124">
        <v>13954</v>
      </c>
      <c r="H12" s="124">
        <v>0</v>
      </c>
      <c r="I12" s="124">
        <v>13954</v>
      </c>
      <c r="J12" s="123">
        <v>11796.27</v>
      </c>
      <c r="K12" s="123">
        <v>0</v>
      </c>
      <c r="L12" s="125">
        <v>0</v>
      </c>
      <c r="M12" s="124">
        <v>11796.27</v>
      </c>
      <c r="N12" s="123">
        <v>2157.73</v>
      </c>
      <c r="O12" s="122">
        <v>0.15463199999999999</v>
      </c>
    </row>
    <row r="13" spans="1:15" s="131" customFormat="1">
      <c r="A13" s="121" t="s">
        <v>1124</v>
      </c>
      <c r="B13" s="121" t="s">
        <v>884</v>
      </c>
      <c r="C13" s="121" t="s">
        <v>1044</v>
      </c>
      <c r="D13" s="121" t="s">
        <v>1043</v>
      </c>
      <c r="E13" s="121" t="s">
        <v>844</v>
      </c>
      <c r="F13" s="121" t="s">
        <v>1046</v>
      </c>
      <c r="G13" s="124">
        <v>4745.1499999999996</v>
      </c>
      <c r="H13" s="124">
        <v>0</v>
      </c>
      <c r="I13" s="124">
        <v>4745.1499999999996</v>
      </c>
      <c r="J13" s="123">
        <v>4217.6099999999997</v>
      </c>
      <c r="K13" s="123">
        <v>0</v>
      </c>
      <c r="L13" s="125">
        <v>0</v>
      </c>
      <c r="M13" s="124">
        <v>4217.6099999999997</v>
      </c>
      <c r="N13" s="123">
        <v>527.54</v>
      </c>
      <c r="O13" s="122">
        <v>0.111175</v>
      </c>
    </row>
    <row r="14" spans="1:15" s="131" customFormat="1">
      <c r="A14" s="121" t="s">
        <v>1124</v>
      </c>
      <c r="B14" s="121" t="s">
        <v>884</v>
      </c>
      <c r="C14" s="121" t="s">
        <v>1044</v>
      </c>
      <c r="D14" s="121" t="s">
        <v>1043</v>
      </c>
      <c r="E14" s="121" t="s">
        <v>99</v>
      </c>
      <c r="F14" s="121" t="s">
        <v>1042</v>
      </c>
      <c r="G14" s="124">
        <v>55035</v>
      </c>
      <c r="H14" s="124">
        <v>0</v>
      </c>
      <c r="I14" s="124">
        <v>55035</v>
      </c>
      <c r="J14" s="123">
        <v>39043.78</v>
      </c>
      <c r="K14" s="123">
        <v>0</v>
      </c>
      <c r="L14" s="125">
        <v>0</v>
      </c>
      <c r="M14" s="124">
        <v>39043.78</v>
      </c>
      <c r="N14" s="123">
        <v>15991.22</v>
      </c>
      <c r="O14" s="122">
        <v>0.29056500000000002</v>
      </c>
    </row>
    <row r="15" spans="1:15" s="131" customFormat="1">
      <c r="A15" s="121" t="s">
        <v>1124</v>
      </c>
      <c r="B15" s="121" t="s">
        <v>884</v>
      </c>
      <c r="C15" s="121" t="s">
        <v>1044</v>
      </c>
      <c r="D15" s="121" t="s">
        <v>1043</v>
      </c>
      <c r="E15" s="121" t="s">
        <v>95</v>
      </c>
      <c r="F15" s="121" t="s">
        <v>1051</v>
      </c>
      <c r="G15" s="124">
        <v>64766.400000000001</v>
      </c>
      <c r="H15" s="124">
        <v>0</v>
      </c>
      <c r="I15" s="124">
        <v>64766.400000000001</v>
      </c>
      <c r="J15" s="123">
        <v>64074.22</v>
      </c>
      <c r="K15" s="123">
        <v>0</v>
      </c>
      <c r="L15" s="125">
        <v>0</v>
      </c>
      <c r="M15" s="124">
        <v>64074.22</v>
      </c>
      <c r="N15" s="123">
        <v>692.18</v>
      </c>
      <c r="O15" s="122">
        <v>1.0687E-2</v>
      </c>
    </row>
    <row r="16" spans="1:15" s="131" customFormat="1">
      <c r="A16" s="121" t="s">
        <v>1123</v>
      </c>
      <c r="B16" s="121" t="s">
        <v>886</v>
      </c>
      <c r="C16" s="121" t="s">
        <v>1044</v>
      </c>
      <c r="D16" s="121" t="s">
        <v>1043</v>
      </c>
      <c r="E16" s="121" t="s">
        <v>103</v>
      </c>
      <c r="F16" s="121" t="s">
        <v>1047</v>
      </c>
      <c r="G16" s="124">
        <v>131615</v>
      </c>
      <c r="H16" s="124">
        <v>0</v>
      </c>
      <c r="I16" s="124">
        <v>131615</v>
      </c>
      <c r="J16" s="123">
        <v>112225.97</v>
      </c>
      <c r="K16" s="123">
        <v>0</v>
      </c>
      <c r="L16" s="125">
        <v>0</v>
      </c>
      <c r="M16" s="124">
        <v>112225.97</v>
      </c>
      <c r="N16" s="123">
        <v>19389.03</v>
      </c>
      <c r="O16" s="122">
        <v>0.147316</v>
      </c>
    </row>
    <row r="17" spans="1:15" s="131" customFormat="1">
      <c r="A17" s="121" t="s">
        <v>1123</v>
      </c>
      <c r="B17" s="121" t="s">
        <v>886</v>
      </c>
      <c r="C17" s="121" t="s">
        <v>1044</v>
      </c>
      <c r="D17" s="121" t="s">
        <v>1043</v>
      </c>
      <c r="E17" s="121" t="s">
        <v>844</v>
      </c>
      <c r="F17" s="121" t="s">
        <v>1046</v>
      </c>
      <c r="G17" s="124">
        <v>6219.9</v>
      </c>
      <c r="H17" s="124">
        <v>0</v>
      </c>
      <c r="I17" s="124">
        <v>6219.9</v>
      </c>
      <c r="J17" s="123">
        <v>5021.3</v>
      </c>
      <c r="K17" s="123">
        <v>0</v>
      </c>
      <c r="L17" s="125">
        <v>0</v>
      </c>
      <c r="M17" s="124">
        <v>5021.3</v>
      </c>
      <c r="N17" s="123">
        <v>1198.5999999999999</v>
      </c>
      <c r="O17" s="122">
        <v>0.19270399999999999</v>
      </c>
    </row>
    <row r="18" spans="1:15" s="131" customFormat="1">
      <c r="A18" s="121" t="s">
        <v>1123</v>
      </c>
      <c r="B18" s="121" t="s">
        <v>886</v>
      </c>
      <c r="C18" s="121" t="s">
        <v>1044</v>
      </c>
      <c r="D18" s="121" t="s">
        <v>1043</v>
      </c>
      <c r="E18" s="121" t="s">
        <v>99</v>
      </c>
      <c r="F18" s="121" t="s">
        <v>1042</v>
      </c>
      <c r="G18" s="124">
        <v>54810</v>
      </c>
      <c r="H18" s="124">
        <v>0</v>
      </c>
      <c r="I18" s="124">
        <v>54810</v>
      </c>
      <c r="J18" s="123">
        <v>31391.95</v>
      </c>
      <c r="K18" s="123">
        <v>0</v>
      </c>
      <c r="L18" s="125">
        <v>0</v>
      </c>
      <c r="M18" s="124">
        <v>31391.95</v>
      </c>
      <c r="N18" s="123">
        <v>23418.05</v>
      </c>
      <c r="O18" s="122">
        <v>0.427259</v>
      </c>
    </row>
    <row r="19" spans="1:15" s="131" customFormat="1">
      <c r="A19" s="121" t="s">
        <v>1122</v>
      </c>
      <c r="B19" s="121" t="s">
        <v>887</v>
      </c>
      <c r="C19" s="121" t="s">
        <v>1044</v>
      </c>
      <c r="D19" s="121" t="s">
        <v>1043</v>
      </c>
      <c r="E19" s="121" t="s">
        <v>107</v>
      </c>
      <c r="F19" s="121" t="s">
        <v>1049</v>
      </c>
      <c r="G19" s="124">
        <v>243031</v>
      </c>
      <c r="H19" s="124">
        <v>0</v>
      </c>
      <c r="I19" s="124">
        <v>243031</v>
      </c>
      <c r="J19" s="123">
        <v>243031</v>
      </c>
      <c r="K19" s="123">
        <v>0</v>
      </c>
      <c r="L19" s="125">
        <v>0</v>
      </c>
      <c r="M19" s="124">
        <v>243031</v>
      </c>
      <c r="N19" s="123">
        <v>0</v>
      </c>
      <c r="O19" s="122">
        <v>0</v>
      </c>
    </row>
    <row r="20" spans="1:15" s="131" customFormat="1">
      <c r="A20" s="121" t="s">
        <v>1121</v>
      </c>
      <c r="B20" s="121" t="s">
        <v>888</v>
      </c>
      <c r="C20" s="121" t="s">
        <v>1044</v>
      </c>
      <c r="D20" s="121" t="s">
        <v>1043</v>
      </c>
      <c r="E20" s="121" t="s">
        <v>103</v>
      </c>
      <c r="F20" s="121" t="s">
        <v>1047</v>
      </c>
      <c r="G20" s="124">
        <v>87400</v>
      </c>
      <c r="H20" s="124">
        <v>0</v>
      </c>
      <c r="I20" s="124">
        <v>87400</v>
      </c>
      <c r="J20" s="123">
        <v>55920.71</v>
      </c>
      <c r="K20" s="123">
        <v>0</v>
      </c>
      <c r="L20" s="125">
        <v>0</v>
      </c>
      <c r="M20" s="124">
        <v>55920.71</v>
      </c>
      <c r="N20" s="123">
        <v>31479.29</v>
      </c>
      <c r="O20" s="122">
        <v>0.36017500000000002</v>
      </c>
    </row>
    <row r="21" spans="1:15" s="131" customFormat="1">
      <c r="A21" s="121" t="s">
        <v>1121</v>
      </c>
      <c r="B21" s="121" t="s">
        <v>888</v>
      </c>
      <c r="C21" s="121" t="s">
        <v>1044</v>
      </c>
      <c r="D21" s="121" t="s">
        <v>1043</v>
      </c>
      <c r="E21" s="121" t="s">
        <v>844</v>
      </c>
      <c r="F21" s="121" t="s">
        <v>1046</v>
      </c>
      <c r="G21" s="124">
        <v>3365.12</v>
      </c>
      <c r="H21" s="124">
        <v>0</v>
      </c>
      <c r="I21" s="124">
        <v>3365.12</v>
      </c>
      <c r="J21" s="123">
        <v>1855.09</v>
      </c>
      <c r="K21" s="123">
        <v>0</v>
      </c>
      <c r="L21" s="125">
        <v>0</v>
      </c>
      <c r="M21" s="124">
        <v>1855.09</v>
      </c>
      <c r="N21" s="123">
        <v>1510.03</v>
      </c>
      <c r="O21" s="122">
        <v>0.44873000000000002</v>
      </c>
    </row>
    <row r="22" spans="1:15" s="131" customFormat="1">
      <c r="A22" s="121" t="s">
        <v>1121</v>
      </c>
      <c r="B22" s="121" t="s">
        <v>888</v>
      </c>
      <c r="C22" s="121" t="s">
        <v>1044</v>
      </c>
      <c r="D22" s="121" t="s">
        <v>1043</v>
      </c>
      <c r="E22" s="121" t="s">
        <v>99</v>
      </c>
      <c r="F22" s="121" t="s">
        <v>1042</v>
      </c>
      <c r="G22" s="124">
        <v>32783</v>
      </c>
      <c r="H22" s="124">
        <v>0</v>
      </c>
      <c r="I22" s="124">
        <v>32783</v>
      </c>
      <c r="J22" s="123">
        <v>10332.469999999999</v>
      </c>
      <c r="K22" s="123">
        <v>0</v>
      </c>
      <c r="L22" s="125">
        <v>0</v>
      </c>
      <c r="M22" s="124">
        <v>10332.469999999999</v>
      </c>
      <c r="N22" s="123">
        <v>22450.53</v>
      </c>
      <c r="O22" s="122">
        <v>0.68482200000000004</v>
      </c>
    </row>
    <row r="23" spans="1:15" s="131" customFormat="1">
      <c r="A23" s="121" t="s">
        <v>1120</v>
      </c>
      <c r="B23" s="121" t="s">
        <v>890</v>
      </c>
      <c r="C23" s="121" t="s">
        <v>1044</v>
      </c>
      <c r="D23" s="121" t="s">
        <v>1043</v>
      </c>
      <c r="E23" s="121" t="s">
        <v>103</v>
      </c>
      <c r="F23" s="121" t="s">
        <v>1047</v>
      </c>
      <c r="G23" s="124">
        <v>13250</v>
      </c>
      <c r="H23" s="124">
        <v>0</v>
      </c>
      <c r="I23" s="124">
        <v>13250</v>
      </c>
      <c r="J23" s="123">
        <v>6153.15</v>
      </c>
      <c r="K23" s="123">
        <v>0</v>
      </c>
      <c r="L23" s="125">
        <v>0</v>
      </c>
      <c r="M23" s="124">
        <v>6153.15</v>
      </c>
      <c r="N23" s="123">
        <v>7096.85</v>
      </c>
      <c r="O23" s="122">
        <v>0.53561099999999995</v>
      </c>
    </row>
    <row r="24" spans="1:15" s="131" customFormat="1">
      <c r="A24" s="121" t="s">
        <v>1120</v>
      </c>
      <c r="B24" s="121" t="s">
        <v>890</v>
      </c>
      <c r="C24" s="121" t="s">
        <v>1044</v>
      </c>
      <c r="D24" s="121" t="s">
        <v>1043</v>
      </c>
      <c r="E24" s="121" t="s">
        <v>844</v>
      </c>
      <c r="F24" s="121" t="s">
        <v>1046</v>
      </c>
      <c r="G24" s="124">
        <v>2162.2199999999998</v>
      </c>
      <c r="H24" s="124">
        <v>0</v>
      </c>
      <c r="I24" s="124">
        <v>2162.2199999999998</v>
      </c>
      <c r="J24" s="123">
        <v>1792.48</v>
      </c>
      <c r="K24" s="123">
        <v>0</v>
      </c>
      <c r="L24" s="125">
        <v>0</v>
      </c>
      <c r="M24" s="124">
        <v>1792.48</v>
      </c>
      <c r="N24" s="123">
        <v>369.74</v>
      </c>
      <c r="O24" s="122">
        <v>0.17100000000000001</v>
      </c>
    </row>
    <row r="25" spans="1:15" s="131" customFormat="1">
      <c r="A25" s="121" t="s">
        <v>1120</v>
      </c>
      <c r="B25" s="121" t="s">
        <v>890</v>
      </c>
      <c r="C25" s="121" t="s">
        <v>1044</v>
      </c>
      <c r="D25" s="121" t="s">
        <v>1043</v>
      </c>
      <c r="E25" s="121" t="s">
        <v>99</v>
      </c>
      <c r="F25" s="121" t="s">
        <v>1042</v>
      </c>
      <c r="G25" s="124">
        <v>10000</v>
      </c>
      <c r="H25" s="124">
        <v>0</v>
      </c>
      <c r="I25" s="124">
        <v>10000</v>
      </c>
      <c r="J25" s="123">
        <v>5800</v>
      </c>
      <c r="K25" s="123">
        <v>0</v>
      </c>
      <c r="L25" s="125">
        <v>0</v>
      </c>
      <c r="M25" s="124">
        <v>5800</v>
      </c>
      <c r="N25" s="123">
        <v>4200</v>
      </c>
      <c r="O25" s="122">
        <v>0.42</v>
      </c>
    </row>
    <row r="26" spans="1:15" s="131" customFormat="1">
      <c r="A26" s="121" t="s">
        <v>1120</v>
      </c>
      <c r="B26" s="121" t="s">
        <v>890</v>
      </c>
      <c r="C26" s="121" t="s">
        <v>1044</v>
      </c>
      <c r="D26" s="121" t="s">
        <v>1043</v>
      </c>
      <c r="E26" s="121" t="s">
        <v>95</v>
      </c>
      <c r="F26" s="121" t="s">
        <v>1051</v>
      </c>
      <c r="G26" s="124">
        <v>53972</v>
      </c>
      <c r="H26" s="124">
        <v>0</v>
      </c>
      <c r="I26" s="124">
        <v>53972</v>
      </c>
      <c r="J26" s="123">
        <v>52063.98</v>
      </c>
      <c r="K26" s="123">
        <v>0</v>
      </c>
      <c r="L26" s="125">
        <v>0</v>
      </c>
      <c r="M26" s="124">
        <v>52063.98</v>
      </c>
      <c r="N26" s="123">
        <v>1908.02</v>
      </c>
      <c r="O26" s="122">
        <v>3.5352000000000001E-2</v>
      </c>
    </row>
    <row r="27" spans="1:15" s="131" customFormat="1">
      <c r="A27" s="121" t="s">
        <v>1119</v>
      </c>
      <c r="B27" s="121" t="s">
        <v>964</v>
      </c>
      <c r="C27" s="121" t="s">
        <v>1044</v>
      </c>
      <c r="D27" s="121" t="s">
        <v>1043</v>
      </c>
      <c r="E27" s="121" t="s">
        <v>103</v>
      </c>
      <c r="F27" s="121" t="s">
        <v>1047</v>
      </c>
      <c r="G27" s="124">
        <v>3000</v>
      </c>
      <c r="H27" s="124">
        <v>0</v>
      </c>
      <c r="I27" s="124">
        <v>3000</v>
      </c>
      <c r="J27" s="123">
        <v>2286.09</v>
      </c>
      <c r="K27" s="123">
        <v>0</v>
      </c>
      <c r="L27" s="125">
        <v>0</v>
      </c>
      <c r="M27" s="124">
        <v>2286.09</v>
      </c>
      <c r="N27" s="123">
        <v>713.91</v>
      </c>
      <c r="O27" s="122">
        <v>0.23796999999999999</v>
      </c>
    </row>
    <row r="28" spans="1:15" s="131" customFormat="1">
      <c r="A28" s="121" t="s">
        <v>1119</v>
      </c>
      <c r="B28" s="121" t="s">
        <v>964</v>
      </c>
      <c r="C28" s="121" t="s">
        <v>1044</v>
      </c>
      <c r="D28" s="121" t="s">
        <v>1043</v>
      </c>
      <c r="E28" s="121" t="s">
        <v>844</v>
      </c>
      <c r="F28" s="121" t="s">
        <v>1046</v>
      </c>
      <c r="G28" s="124">
        <v>84</v>
      </c>
      <c r="H28" s="124">
        <v>0</v>
      </c>
      <c r="I28" s="124">
        <v>84</v>
      </c>
      <c r="J28" s="123">
        <v>64.010000000000005</v>
      </c>
      <c r="K28" s="123">
        <v>0</v>
      </c>
      <c r="L28" s="125">
        <v>0</v>
      </c>
      <c r="M28" s="124">
        <v>64.010000000000005</v>
      </c>
      <c r="N28" s="123">
        <v>19.989999999999998</v>
      </c>
      <c r="O28" s="122">
        <v>0.23797599999999999</v>
      </c>
    </row>
    <row r="29" spans="1:15" s="131" customFormat="1">
      <c r="A29" s="121" t="s">
        <v>1118</v>
      </c>
      <c r="B29" s="121" t="s">
        <v>966</v>
      </c>
      <c r="C29" s="121" t="s">
        <v>1044</v>
      </c>
      <c r="D29" s="121" t="s">
        <v>1043</v>
      </c>
      <c r="E29" s="121" t="s">
        <v>103</v>
      </c>
      <c r="F29" s="121" t="s">
        <v>1047</v>
      </c>
      <c r="G29" s="124">
        <v>4300</v>
      </c>
      <c r="H29" s="124">
        <v>0</v>
      </c>
      <c r="I29" s="124">
        <v>4300</v>
      </c>
      <c r="J29" s="123">
        <v>2490.66</v>
      </c>
      <c r="K29" s="123">
        <v>0</v>
      </c>
      <c r="L29" s="125">
        <v>0</v>
      </c>
      <c r="M29" s="124">
        <v>2490.66</v>
      </c>
      <c r="N29" s="123">
        <v>1809.34</v>
      </c>
      <c r="O29" s="122">
        <v>0.42077700000000001</v>
      </c>
    </row>
    <row r="30" spans="1:15" s="131" customFormat="1">
      <c r="A30" s="121" t="s">
        <v>1118</v>
      </c>
      <c r="B30" s="121" t="s">
        <v>966</v>
      </c>
      <c r="C30" s="121" t="s">
        <v>1044</v>
      </c>
      <c r="D30" s="121" t="s">
        <v>1043</v>
      </c>
      <c r="E30" s="121" t="s">
        <v>844</v>
      </c>
      <c r="F30" s="121" t="s">
        <v>1046</v>
      </c>
      <c r="G30" s="124">
        <v>120.4</v>
      </c>
      <c r="H30" s="124">
        <v>0</v>
      </c>
      <c r="I30" s="124">
        <v>120.4</v>
      </c>
      <c r="J30" s="123">
        <v>69.739999999999995</v>
      </c>
      <c r="K30" s="123">
        <v>0</v>
      </c>
      <c r="L30" s="125">
        <v>0</v>
      </c>
      <c r="M30" s="124">
        <v>69.739999999999995</v>
      </c>
      <c r="N30" s="123">
        <v>50.66</v>
      </c>
      <c r="O30" s="122">
        <v>0.42076400000000003</v>
      </c>
    </row>
    <row r="31" spans="1:15" s="131" customFormat="1">
      <c r="A31" s="121" t="s">
        <v>1117</v>
      </c>
      <c r="B31" s="121" t="s">
        <v>968</v>
      </c>
      <c r="C31" s="121" t="s">
        <v>1044</v>
      </c>
      <c r="D31" s="121" t="s">
        <v>1043</v>
      </c>
      <c r="E31" s="121" t="s">
        <v>103</v>
      </c>
      <c r="F31" s="121" t="s">
        <v>1047</v>
      </c>
      <c r="G31" s="124">
        <v>7000</v>
      </c>
      <c r="H31" s="124">
        <v>0</v>
      </c>
      <c r="I31" s="124">
        <v>7000</v>
      </c>
      <c r="J31" s="123">
        <v>4574.0600000000004</v>
      </c>
      <c r="K31" s="123">
        <v>0</v>
      </c>
      <c r="L31" s="125">
        <v>0</v>
      </c>
      <c r="M31" s="124">
        <v>4574.0600000000004</v>
      </c>
      <c r="N31" s="123">
        <v>2425.94</v>
      </c>
      <c r="O31" s="122">
        <v>0.34656300000000001</v>
      </c>
    </row>
    <row r="32" spans="1:15" s="131" customFormat="1">
      <c r="A32" s="121" t="s">
        <v>1117</v>
      </c>
      <c r="B32" s="121" t="s">
        <v>968</v>
      </c>
      <c r="C32" s="121" t="s">
        <v>1044</v>
      </c>
      <c r="D32" s="121" t="s">
        <v>1043</v>
      </c>
      <c r="E32" s="121" t="s">
        <v>844</v>
      </c>
      <c r="F32" s="121" t="s">
        <v>1046</v>
      </c>
      <c r="G32" s="124">
        <v>196</v>
      </c>
      <c r="H32" s="124">
        <v>0</v>
      </c>
      <c r="I32" s="124">
        <v>196</v>
      </c>
      <c r="J32" s="123">
        <v>128.07</v>
      </c>
      <c r="K32" s="123">
        <v>0</v>
      </c>
      <c r="L32" s="125">
        <v>0</v>
      </c>
      <c r="M32" s="124">
        <v>128.07</v>
      </c>
      <c r="N32" s="123">
        <v>67.930000000000007</v>
      </c>
      <c r="O32" s="122">
        <v>0.346582</v>
      </c>
    </row>
    <row r="33" spans="1:15" s="131" customFormat="1">
      <c r="A33" s="121" t="s">
        <v>1116</v>
      </c>
      <c r="B33" s="121" t="s">
        <v>970</v>
      </c>
      <c r="C33" s="121" t="s">
        <v>1044</v>
      </c>
      <c r="D33" s="121" t="s">
        <v>1043</v>
      </c>
      <c r="E33" s="121" t="s">
        <v>103</v>
      </c>
      <c r="F33" s="121" t="s">
        <v>1047</v>
      </c>
      <c r="G33" s="124">
        <v>4200</v>
      </c>
      <c r="H33" s="124">
        <v>0</v>
      </c>
      <c r="I33" s="124">
        <v>4200</v>
      </c>
      <c r="J33" s="123">
        <v>2687.31</v>
      </c>
      <c r="K33" s="123">
        <v>0</v>
      </c>
      <c r="L33" s="125">
        <v>0</v>
      </c>
      <c r="M33" s="124">
        <v>2687.31</v>
      </c>
      <c r="N33" s="123">
        <v>1512.69</v>
      </c>
      <c r="O33" s="122">
        <v>0.36016399999999998</v>
      </c>
    </row>
    <row r="34" spans="1:15" s="131" customFormat="1">
      <c r="A34" s="121" t="s">
        <v>1116</v>
      </c>
      <c r="B34" s="121" t="s">
        <v>970</v>
      </c>
      <c r="C34" s="121" t="s">
        <v>1044</v>
      </c>
      <c r="D34" s="121" t="s">
        <v>1043</v>
      </c>
      <c r="E34" s="121" t="s">
        <v>844</v>
      </c>
      <c r="F34" s="121" t="s">
        <v>1046</v>
      </c>
      <c r="G34" s="124">
        <v>299.60000000000002</v>
      </c>
      <c r="H34" s="124">
        <v>0</v>
      </c>
      <c r="I34" s="124">
        <v>299.60000000000002</v>
      </c>
      <c r="J34" s="123">
        <v>75.239999999999995</v>
      </c>
      <c r="K34" s="123">
        <v>0</v>
      </c>
      <c r="L34" s="125">
        <v>0</v>
      </c>
      <c r="M34" s="124">
        <v>75.239999999999995</v>
      </c>
      <c r="N34" s="123">
        <v>224.36</v>
      </c>
      <c r="O34" s="122">
        <v>0.748865</v>
      </c>
    </row>
    <row r="35" spans="1:15" s="131" customFormat="1">
      <c r="A35" s="121" t="s">
        <v>1116</v>
      </c>
      <c r="B35" s="121" t="s">
        <v>970</v>
      </c>
      <c r="C35" s="121" t="s">
        <v>1044</v>
      </c>
      <c r="D35" s="121" t="s">
        <v>1043</v>
      </c>
      <c r="E35" s="121" t="s">
        <v>99</v>
      </c>
      <c r="F35" s="121" t="s">
        <v>1042</v>
      </c>
      <c r="G35" s="124">
        <v>6500</v>
      </c>
      <c r="H35" s="124">
        <v>0</v>
      </c>
      <c r="I35" s="124">
        <v>6500</v>
      </c>
      <c r="J35" s="123">
        <v>0</v>
      </c>
      <c r="K35" s="123">
        <v>0</v>
      </c>
      <c r="L35" s="125">
        <v>0</v>
      </c>
      <c r="M35" s="124">
        <v>0</v>
      </c>
      <c r="N35" s="123">
        <v>6500</v>
      </c>
      <c r="O35" s="122">
        <v>1</v>
      </c>
    </row>
    <row r="36" spans="1:15" s="131" customFormat="1">
      <c r="A36" s="121" t="s">
        <v>1115</v>
      </c>
      <c r="B36" s="121" t="s">
        <v>972</v>
      </c>
      <c r="C36" s="121" t="s">
        <v>1044</v>
      </c>
      <c r="D36" s="121" t="s">
        <v>1043</v>
      </c>
      <c r="E36" s="121" t="s">
        <v>103</v>
      </c>
      <c r="F36" s="121" t="s">
        <v>1047</v>
      </c>
      <c r="G36" s="124">
        <v>16000</v>
      </c>
      <c r="H36" s="124">
        <v>0</v>
      </c>
      <c r="I36" s="124">
        <v>16000</v>
      </c>
      <c r="J36" s="123">
        <v>9028.76</v>
      </c>
      <c r="K36" s="123">
        <v>0</v>
      </c>
      <c r="L36" s="125">
        <v>0</v>
      </c>
      <c r="M36" s="124">
        <v>9028.76</v>
      </c>
      <c r="N36" s="123">
        <v>6971.24</v>
      </c>
      <c r="O36" s="122">
        <v>0.43570300000000001</v>
      </c>
    </row>
    <row r="37" spans="1:15" s="131" customFormat="1">
      <c r="A37" s="121" t="s">
        <v>1115</v>
      </c>
      <c r="B37" s="121" t="s">
        <v>972</v>
      </c>
      <c r="C37" s="121" t="s">
        <v>1044</v>
      </c>
      <c r="D37" s="121" t="s">
        <v>1043</v>
      </c>
      <c r="E37" s="121" t="s">
        <v>844</v>
      </c>
      <c r="F37" s="121" t="s">
        <v>1046</v>
      </c>
      <c r="G37" s="124">
        <v>448</v>
      </c>
      <c r="H37" s="124">
        <v>0</v>
      </c>
      <c r="I37" s="124">
        <v>448</v>
      </c>
      <c r="J37" s="123">
        <v>252.81</v>
      </c>
      <c r="K37" s="123">
        <v>0</v>
      </c>
      <c r="L37" s="125">
        <v>0</v>
      </c>
      <c r="M37" s="124">
        <v>252.81</v>
      </c>
      <c r="N37" s="123">
        <v>195.19</v>
      </c>
      <c r="O37" s="122">
        <v>0.43569200000000002</v>
      </c>
    </row>
    <row r="38" spans="1:15" s="131" customFormat="1">
      <c r="A38" s="121" t="s">
        <v>1114</v>
      </c>
      <c r="B38" s="121" t="s">
        <v>974</v>
      </c>
      <c r="C38" s="121" t="s">
        <v>1044</v>
      </c>
      <c r="D38" s="121" t="s">
        <v>1043</v>
      </c>
      <c r="E38" s="121" t="s">
        <v>103</v>
      </c>
      <c r="F38" s="121" t="s">
        <v>1047</v>
      </c>
      <c r="G38" s="124">
        <v>1300</v>
      </c>
      <c r="H38" s="124">
        <v>0</v>
      </c>
      <c r="I38" s="124">
        <v>1300</v>
      </c>
      <c r="J38" s="123">
        <v>0</v>
      </c>
      <c r="K38" s="123">
        <v>0</v>
      </c>
      <c r="L38" s="125">
        <v>0</v>
      </c>
      <c r="M38" s="124">
        <v>0</v>
      </c>
      <c r="N38" s="123">
        <v>1300</v>
      </c>
      <c r="O38" s="122">
        <v>1</v>
      </c>
    </row>
    <row r="39" spans="1:15" s="131" customFormat="1">
      <c r="A39" s="121" t="s">
        <v>1114</v>
      </c>
      <c r="B39" s="121" t="s">
        <v>974</v>
      </c>
      <c r="C39" s="121" t="s">
        <v>1044</v>
      </c>
      <c r="D39" s="121" t="s">
        <v>1043</v>
      </c>
      <c r="E39" s="121" t="s">
        <v>844</v>
      </c>
      <c r="F39" s="121" t="s">
        <v>1046</v>
      </c>
      <c r="G39" s="124">
        <v>36.4</v>
      </c>
      <c r="H39" s="124">
        <v>0</v>
      </c>
      <c r="I39" s="124">
        <v>36.4</v>
      </c>
      <c r="J39" s="123">
        <v>0</v>
      </c>
      <c r="K39" s="123">
        <v>0</v>
      </c>
      <c r="L39" s="125">
        <v>0</v>
      </c>
      <c r="M39" s="124">
        <v>0</v>
      </c>
      <c r="N39" s="123">
        <v>36.4</v>
      </c>
      <c r="O39" s="122">
        <v>1</v>
      </c>
    </row>
    <row r="40" spans="1:15" s="131" customFormat="1">
      <c r="A40" s="121" t="s">
        <v>1113</v>
      </c>
      <c r="B40" s="121" t="s">
        <v>892</v>
      </c>
      <c r="C40" s="121" t="s">
        <v>1044</v>
      </c>
      <c r="D40" s="121" t="s">
        <v>1043</v>
      </c>
      <c r="E40" s="121" t="s">
        <v>103</v>
      </c>
      <c r="F40" s="121" t="s">
        <v>1047</v>
      </c>
      <c r="G40" s="124">
        <v>129195</v>
      </c>
      <c r="H40" s="124">
        <v>40216</v>
      </c>
      <c r="I40" s="124">
        <v>169411</v>
      </c>
      <c r="J40" s="123">
        <v>123363.73</v>
      </c>
      <c r="K40" s="123">
        <v>0</v>
      </c>
      <c r="L40" s="125">
        <v>0</v>
      </c>
      <c r="M40" s="124">
        <v>123363.73</v>
      </c>
      <c r="N40" s="123">
        <v>46047.27</v>
      </c>
      <c r="O40" s="122">
        <v>0.27180799999999999</v>
      </c>
    </row>
    <row r="41" spans="1:15" s="131" customFormat="1">
      <c r="A41" s="121" t="s">
        <v>1113</v>
      </c>
      <c r="B41" s="121" t="s">
        <v>892</v>
      </c>
      <c r="C41" s="121" t="s">
        <v>1044</v>
      </c>
      <c r="D41" s="121" t="s">
        <v>1043</v>
      </c>
      <c r="E41" s="121" t="s">
        <v>844</v>
      </c>
      <c r="F41" s="121" t="s">
        <v>1046</v>
      </c>
      <c r="G41" s="124">
        <v>8429.82</v>
      </c>
      <c r="H41" s="124">
        <v>0</v>
      </c>
      <c r="I41" s="124">
        <v>8429.82</v>
      </c>
      <c r="J41" s="123">
        <v>6813.78</v>
      </c>
      <c r="K41" s="123">
        <v>0</v>
      </c>
      <c r="L41" s="125">
        <v>0</v>
      </c>
      <c r="M41" s="124">
        <v>6813.78</v>
      </c>
      <c r="N41" s="123">
        <v>1616.04</v>
      </c>
      <c r="O41" s="122">
        <v>0.19170499999999999</v>
      </c>
    </row>
    <row r="42" spans="1:15" s="131" customFormat="1">
      <c r="A42" s="121" t="s">
        <v>1113</v>
      </c>
      <c r="B42" s="121" t="s">
        <v>892</v>
      </c>
      <c r="C42" s="121" t="s">
        <v>1044</v>
      </c>
      <c r="D42" s="121" t="s">
        <v>1043</v>
      </c>
      <c r="E42" s="121" t="s">
        <v>99</v>
      </c>
      <c r="F42" s="121" t="s">
        <v>1042</v>
      </c>
      <c r="G42" s="124">
        <v>123970</v>
      </c>
      <c r="H42" s="124">
        <v>-3000</v>
      </c>
      <c r="I42" s="124">
        <v>120970</v>
      </c>
      <c r="J42" s="123">
        <v>69907.39</v>
      </c>
      <c r="K42" s="123">
        <v>0</v>
      </c>
      <c r="L42" s="125">
        <v>0</v>
      </c>
      <c r="M42" s="124">
        <v>69907.39</v>
      </c>
      <c r="N42" s="123">
        <v>51062.61</v>
      </c>
      <c r="O42" s="122">
        <v>0.42210999999999999</v>
      </c>
    </row>
    <row r="43" spans="1:15" s="131" customFormat="1">
      <c r="A43" s="121" t="s">
        <v>1113</v>
      </c>
      <c r="B43" s="121" t="s">
        <v>892</v>
      </c>
      <c r="C43" s="121" t="s">
        <v>1044</v>
      </c>
      <c r="D43" s="121" t="s">
        <v>1043</v>
      </c>
      <c r="E43" s="121" t="s">
        <v>95</v>
      </c>
      <c r="F43" s="121" t="s">
        <v>1051</v>
      </c>
      <c r="G43" s="124">
        <v>47900.15</v>
      </c>
      <c r="H43" s="124">
        <v>3000</v>
      </c>
      <c r="I43" s="124">
        <v>50900.15</v>
      </c>
      <c r="J43" s="123">
        <v>50078.1</v>
      </c>
      <c r="K43" s="123">
        <v>0</v>
      </c>
      <c r="L43" s="125">
        <v>0</v>
      </c>
      <c r="M43" s="124">
        <v>50078.1</v>
      </c>
      <c r="N43" s="123">
        <v>822.05</v>
      </c>
      <c r="O43" s="122">
        <v>1.6150000000000001E-2</v>
      </c>
    </row>
    <row r="44" spans="1:15" s="131" customFormat="1">
      <c r="A44" s="121" t="s">
        <v>1112</v>
      </c>
      <c r="B44" s="121" t="s">
        <v>988</v>
      </c>
      <c r="C44" s="121" t="s">
        <v>1044</v>
      </c>
      <c r="D44" s="121" t="s">
        <v>1043</v>
      </c>
      <c r="E44" s="121" t="s">
        <v>103</v>
      </c>
      <c r="F44" s="121" t="s">
        <v>1047</v>
      </c>
      <c r="G44" s="124">
        <v>5600</v>
      </c>
      <c r="H44" s="124">
        <v>0</v>
      </c>
      <c r="I44" s="124">
        <v>5600</v>
      </c>
      <c r="J44" s="123">
        <v>4679.43</v>
      </c>
      <c r="K44" s="123">
        <v>0</v>
      </c>
      <c r="L44" s="125">
        <v>0</v>
      </c>
      <c r="M44" s="124">
        <v>4679.43</v>
      </c>
      <c r="N44" s="123">
        <v>920.57</v>
      </c>
      <c r="O44" s="122">
        <v>0.16438800000000001</v>
      </c>
    </row>
    <row r="45" spans="1:15" s="131" customFormat="1">
      <c r="A45" s="121" t="s">
        <v>1112</v>
      </c>
      <c r="B45" s="121" t="s">
        <v>988</v>
      </c>
      <c r="C45" s="121" t="s">
        <v>1044</v>
      </c>
      <c r="D45" s="121" t="s">
        <v>1043</v>
      </c>
      <c r="E45" s="121" t="s">
        <v>844</v>
      </c>
      <c r="F45" s="121" t="s">
        <v>1046</v>
      </c>
      <c r="G45" s="124">
        <v>156.80000000000001</v>
      </c>
      <c r="H45" s="124">
        <v>0</v>
      </c>
      <c r="I45" s="124">
        <v>156.80000000000001</v>
      </c>
      <c r="J45" s="123">
        <v>131.02000000000001</v>
      </c>
      <c r="K45" s="123">
        <v>0</v>
      </c>
      <c r="L45" s="125">
        <v>0</v>
      </c>
      <c r="M45" s="124">
        <v>131.02000000000001</v>
      </c>
      <c r="N45" s="123">
        <v>25.78</v>
      </c>
      <c r="O45" s="122">
        <v>0.164413</v>
      </c>
    </row>
    <row r="46" spans="1:15" s="131" customFormat="1">
      <c r="A46" s="121" t="s">
        <v>1111</v>
      </c>
      <c r="B46" s="121" t="s">
        <v>894</v>
      </c>
      <c r="C46" s="121" t="s">
        <v>1044</v>
      </c>
      <c r="D46" s="121" t="s">
        <v>1043</v>
      </c>
      <c r="E46" s="121" t="s">
        <v>103</v>
      </c>
      <c r="F46" s="121" t="s">
        <v>1047</v>
      </c>
      <c r="G46" s="124">
        <v>83800</v>
      </c>
      <c r="H46" s="124">
        <v>0</v>
      </c>
      <c r="I46" s="124">
        <v>83800</v>
      </c>
      <c r="J46" s="123">
        <v>82541.42</v>
      </c>
      <c r="K46" s="123">
        <v>0</v>
      </c>
      <c r="L46" s="125">
        <v>0</v>
      </c>
      <c r="M46" s="124">
        <v>82541.42</v>
      </c>
      <c r="N46" s="123">
        <v>1258.58</v>
      </c>
      <c r="O46" s="122">
        <v>1.5018999999999999E-2</v>
      </c>
    </row>
    <row r="47" spans="1:15" s="131" customFormat="1">
      <c r="A47" s="121" t="s">
        <v>1111</v>
      </c>
      <c r="B47" s="121" t="s">
        <v>894</v>
      </c>
      <c r="C47" s="121" t="s">
        <v>1044</v>
      </c>
      <c r="D47" s="121" t="s">
        <v>1043</v>
      </c>
      <c r="E47" s="121" t="s">
        <v>844</v>
      </c>
      <c r="F47" s="121" t="s">
        <v>1046</v>
      </c>
      <c r="G47" s="124">
        <v>2799.44</v>
      </c>
      <c r="H47" s="124">
        <v>0</v>
      </c>
      <c r="I47" s="124">
        <v>2799.44</v>
      </c>
      <c r="J47" s="123">
        <v>2716.79</v>
      </c>
      <c r="K47" s="123">
        <v>0</v>
      </c>
      <c r="L47" s="125">
        <v>0</v>
      </c>
      <c r="M47" s="124">
        <v>2716.79</v>
      </c>
      <c r="N47" s="123">
        <v>82.65</v>
      </c>
      <c r="O47" s="122">
        <v>2.9524000000000002E-2</v>
      </c>
    </row>
    <row r="48" spans="1:15" s="131" customFormat="1">
      <c r="A48" s="121" t="s">
        <v>1111</v>
      </c>
      <c r="B48" s="121" t="s">
        <v>894</v>
      </c>
      <c r="C48" s="121" t="s">
        <v>1044</v>
      </c>
      <c r="D48" s="121" t="s">
        <v>1043</v>
      </c>
      <c r="E48" s="121" t="s">
        <v>99</v>
      </c>
      <c r="F48" s="121" t="s">
        <v>1042</v>
      </c>
      <c r="G48" s="124">
        <v>16180</v>
      </c>
      <c r="H48" s="124">
        <v>0</v>
      </c>
      <c r="I48" s="124">
        <v>16180</v>
      </c>
      <c r="J48" s="123">
        <v>14486.79</v>
      </c>
      <c r="K48" s="123">
        <v>0</v>
      </c>
      <c r="L48" s="125">
        <v>0</v>
      </c>
      <c r="M48" s="124">
        <v>14486.79</v>
      </c>
      <c r="N48" s="123">
        <v>1693.21</v>
      </c>
      <c r="O48" s="122">
        <v>0.104648</v>
      </c>
    </row>
    <row r="49" spans="1:15" s="131" customFormat="1">
      <c r="A49" s="121" t="s">
        <v>1110</v>
      </c>
      <c r="B49" s="121" t="s">
        <v>895</v>
      </c>
      <c r="C49" s="121" t="s">
        <v>1044</v>
      </c>
      <c r="D49" s="121" t="s">
        <v>1043</v>
      </c>
      <c r="E49" s="121" t="s">
        <v>107</v>
      </c>
      <c r="F49" s="121" t="s">
        <v>1049</v>
      </c>
      <c r="G49" s="124">
        <v>1708247</v>
      </c>
      <c r="H49" s="124">
        <v>0</v>
      </c>
      <c r="I49" s="124">
        <v>1708247</v>
      </c>
      <c r="J49" s="123">
        <v>1708247</v>
      </c>
      <c r="K49" s="123">
        <v>0</v>
      </c>
      <c r="L49" s="125">
        <v>0</v>
      </c>
      <c r="M49" s="124">
        <v>1708247</v>
      </c>
      <c r="N49" s="123">
        <v>0</v>
      </c>
      <c r="O49" s="122">
        <v>0</v>
      </c>
    </row>
    <row r="50" spans="1:15" s="131" customFormat="1">
      <c r="A50" s="121" t="s">
        <v>1109</v>
      </c>
      <c r="B50" s="121" t="s">
        <v>897</v>
      </c>
      <c r="C50" s="121" t="s">
        <v>1044</v>
      </c>
      <c r="D50" s="121" t="s">
        <v>1043</v>
      </c>
      <c r="E50" s="121" t="s">
        <v>103</v>
      </c>
      <c r="F50" s="121" t="s">
        <v>1047</v>
      </c>
      <c r="G50" s="124">
        <v>6000</v>
      </c>
      <c r="H50" s="124">
        <v>0</v>
      </c>
      <c r="I50" s="124">
        <v>6000</v>
      </c>
      <c r="J50" s="123">
        <v>0</v>
      </c>
      <c r="K50" s="123">
        <v>0</v>
      </c>
      <c r="L50" s="125">
        <v>0</v>
      </c>
      <c r="M50" s="124">
        <v>0</v>
      </c>
      <c r="N50" s="123">
        <v>6000</v>
      </c>
      <c r="O50" s="122">
        <v>1</v>
      </c>
    </row>
    <row r="51" spans="1:15" s="131" customFormat="1">
      <c r="A51" s="121" t="s">
        <v>1109</v>
      </c>
      <c r="B51" s="121" t="s">
        <v>897</v>
      </c>
      <c r="C51" s="121" t="s">
        <v>1044</v>
      </c>
      <c r="D51" s="121" t="s">
        <v>1043</v>
      </c>
      <c r="E51" s="121" t="s">
        <v>844</v>
      </c>
      <c r="F51" s="121" t="s">
        <v>1046</v>
      </c>
      <c r="G51" s="124">
        <v>168</v>
      </c>
      <c r="H51" s="124">
        <v>0</v>
      </c>
      <c r="I51" s="124">
        <v>168</v>
      </c>
      <c r="J51" s="123">
        <v>0</v>
      </c>
      <c r="K51" s="123">
        <v>0</v>
      </c>
      <c r="L51" s="125">
        <v>0</v>
      </c>
      <c r="M51" s="124">
        <v>0</v>
      </c>
      <c r="N51" s="123">
        <v>168</v>
      </c>
      <c r="O51" s="122">
        <v>1</v>
      </c>
    </row>
    <row r="52" spans="1:15" s="131" customFormat="1">
      <c r="A52" s="121" t="s">
        <v>1108</v>
      </c>
      <c r="B52" s="121" t="s">
        <v>990</v>
      </c>
      <c r="C52" s="121" t="s">
        <v>1044</v>
      </c>
      <c r="D52" s="121" t="s">
        <v>1043</v>
      </c>
      <c r="E52" s="121" t="s">
        <v>103</v>
      </c>
      <c r="F52" s="121" t="s">
        <v>1047</v>
      </c>
      <c r="G52" s="124">
        <v>7263</v>
      </c>
      <c r="H52" s="124">
        <v>0</v>
      </c>
      <c r="I52" s="124">
        <v>7263</v>
      </c>
      <c r="J52" s="123">
        <v>4768.0200000000004</v>
      </c>
      <c r="K52" s="123">
        <v>0</v>
      </c>
      <c r="L52" s="125">
        <v>0</v>
      </c>
      <c r="M52" s="124">
        <v>4768.0200000000004</v>
      </c>
      <c r="N52" s="123">
        <v>2494.98</v>
      </c>
      <c r="O52" s="122">
        <v>0.34351900000000002</v>
      </c>
    </row>
    <row r="53" spans="1:15" s="131" customFormat="1">
      <c r="A53" s="121" t="s">
        <v>1108</v>
      </c>
      <c r="B53" s="121" t="s">
        <v>990</v>
      </c>
      <c r="C53" s="121" t="s">
        <v>1044</v>
      </c>
      <c r="D53" s="121" t="s">
        <v>1043</v>
      </c>
      <c r="E53" s="121" t="s">
        <v>844</v>
      </c>
      <c r="F53" s="121" t="s">
        <v>1046</v>
      </c>
      <c r="G53" s="124">
        <v>203.36</v>
      </c>
      <c r="H53" s="124">
        <v>0</v>
      </c>
      <c r="I53" s="124">
        <v>203.36</v>
      </c>
      <c r="J53" s="123">
        <v>133.5</v>
      </c>
      <c r="K53" s="123">
        <v>0</v>
      </c>
      <c r="L53" s="125">
        <v>0</v>
      </c>
      <c r="M53" s="124">
        <v>133.5</v>
      </c>
      <c r="N53" s="123">
        <v>69.86</v>
      </c>
      <c r="O53" s="122">
        <v>0.34352899999999997</v>
      </c>
    </row>
    <row r="54" spans="1:15" s="131" customFormat="1">
      <c r="A54" s="121" t="s">
        <v>1107</v>
      </c>
      <c r="B54" s="121" t="s">
        <v>939</v>
      </c>
      <c r="C54" s="121" t="s">
        <v>1044</v>
      </c>
      <c r="D54" s="121" t="s">
        <v>1043</v>
      </c>
      <c r="E54" s="121" t="s">
        <v>103</v>
      </c>
      <c r="F54" s="121" t="s">
        <v>1047</v>
      </c>
      <c r="G54" s="124">
        <v>53000</v>
      </c>
      <c r="H54" s="124">
        <v>2000</v>
      </c>
      <c r="I54" s="124">
        <v>55000</v>
      </c>
      <c r="J54" s="123">
        <v>51856.25</v>
      </c>
      <c r="K54" s="123">
        <v>0</v>
      </c>
      <c r="L54" s="125">
        <v>0</v>
      </c>
      <c r="M54" s="124">
        <v>51856.25</v>
      </c>
      <c r="N54" s="123">
        <v>3143.75</v>
      </c>
      <c r="O54" s="122">
        <v>5.7159000000000001E-2</v>
      </c>
    </row>
    <row r="55" spans="1:15" s="131" customFormat="1">
      <c r="A55" s="121" t="s">
        <v>1107</v>
      </c>
      <c r="B55" s="121" t="s">
        <v>939</v>
      </c>
      <c r="C55" s="121" t="s">
        <v>1044</v>
      </c>
      <c r="D55" s="121" t="s">
        <v>1043</v>
      </c>
      <c r="E55" s="121" t="s">
        <v>844</v>
      </c>
      <c r="F55" s="121" t="s">
        <v>1046</v>
      </c>
      <c r="G55" s="124">
        <v>1484</v>
      </c>
      <c r="H55" s="124">
        <v>0</v>
      </c>
      <c r="I55" s="124">
        <v>1484</v>
      </c>
      <c r="J55" s="123">
        <v>1451.97</v>
      </c>
      <c r="K55" s="123">
        <v>0</v>
      </c>
      <c r="L55" s="125">
        <v>0</v>
      </c>
      <c r="M55" s="124">
        <v>1451.97</v>
      </c>
      <c r="N55" s="123">
        <v>32.03</v>
      </c>
      <c r="O55" s="122">
        <v>2.1583999999999999E-2</v>
      </c>
    </row>
    <row r="56" spans="1:15" s="131" customFormat="1">
      <c r="A56" s="121" t="s">
        <v>1106</v>
      </c>
      <c r="B56" s="121" t="s">
        <v>992</v>
      </c>
      <c r="C56" s="121" t="s">
        <v>1044</v>
      </c>
      <c r="D56" s="121" t="s">
        <v>1043</v>
      </c>
      <c r="E56" s="121" t="s">
        <v>103</v>
      </c>
      <c r="F56" s="121" t="s">
        <v>1047</v>
      </c>
      <c r="G56" s="124">
        <v>2620</v>
      </c>
      <c r="H56" s="124">
        <v>0</v>
      </c>
      <c r="I56" s="124">
        <v>2620</v>
      </c>
      <c r="J56" s="123">
        <v>191.37</v>
      </c>
      <c r="K56" s="123">
        <v>0</v>
      </c>
      <c r="L56" s="125">
        <v>0</v>
      </c>
      <c r="M56" s="124">
        <v>191.37</v>
      </c>
      <c r="N56" s="123">
        <v>2428.63</v>
      </c>
      <c r="O56" s="122">
        <v>0.92695799999999995</v>
      </c>
    </row>
    <row r="57" spans="1:15" s="131" customFormat="1">
      <c r="A57" s="121" t="s">
        <v>1106</v>
      </c>
      <c r="B57" s="121" t="s">
        <v>992</v>
      </c>
      <c r="C57" s="121" t="s">
        <v>1044</v>
      </c>
      <c r="D57" s="121" t="s">
        <v>1043</v>
      </c>
      <c r="E57" s="121" t="s">
        <v>844</v>
      </c>
      <c r="F57" s="121" t="s">
        <v>1046</v>
      </c>
      <c r="G57" s="124">
        <v>227.36</v>
      </c>
      <c r="H57" s="124">
        <v>0</v>
      </c>
      <c r="I57" s="124">
        <v>227.36</v>
      </c>
      <c r="J57" s="123">
        <v>26.78</v>
      </c>
      <c r="K57" s="123">
        <v>0</v>
      </c>
      <c r="L57" s="125">
        <v>0</v>
      </c>
      <c r="M57" s="124">
        <v>26.78</v>
      </c>
      <c r="N57" s="123">
        <v>200.58</v>
      </c>
      <c r="O57" s="122">
        <v>0.88221300000000002</v>
      </c>
    </row>
    <row r="58" spans="1:15" s="131" customFormat="1">
      <c r="A58" s="121" t="s">
        <v>1106</v>
      </c>
      <c r="B58" s="121" t="s">
        <v>992</v>
      </c>
      <c r="C58" s="121" t="s">
        <v>1044</v>
      </c>
      <c r="D58" s="121" t="s">
        <v>1043</v>
      </c>
      <c r="E58" s="121" t="s">
        <v>99</v>
      </c>
      <c r="F58" s="121" t="s">
        <v>1042</v>
      </c>
      <c r="G58" s="124">
        <v>5500</v>
      </c>
      <c r="H58" s="124">
        <v>0</v>
      </c>
      <c r="I58" s="124">
        <v>5500</v>
      </c>
      <c r="J58" s="123">
        <v>765</v>
      </c>
      <c r="K58" s="123">
        <v>0</v>
      </c>
      <c r="L58" s="125">
        <v>0</v>
      </c>
      <c r="M58" s="124">
        <v>765</v>
      </c>
      <c r="N58" s="123">
        <v>4735</v>
      </c>
      <c r="O58" s="122">
        <v>0.86090900000000004</v>
      </c>
    </row>
    <row r="59" spans="1:15" s="131" customFormat="1">
      <c r="A59" s="121" t="s">
        <v>1105</v>
      </c>
      <c r="B59" s="121" t="s">
        <v>941</v>
      </c>
      <c r="C59" s="121" t="s">
        <v>1044</v>
      </c>
      <c r="D59" s="121" t="s">
        <v>1043</v>
      </c>
      <c r="E59" s="121" t="s">
        <v>103</v>
      </c>
      <c r="F59" s="121" t="s">
        <v>1047</v>
      </c>
      <c r="G59" s="124">
        <v>8500</v>
      </c>
      <c r="H59" s="124">
        <v>0</v>
      </c>
      <c r="I59" s="124">
        <v>8500</v>
      </c>
      <c r="J59" s="123">
        <v>6332.5</v>
      </c>
      <c r="K59" s="123">
        <v>0</v>
      </c>
      <c r="L59" s="125">
        <v>0</v>
      </c>
      <c r="M59" s="124">
        <v>6332.5</v>
      </c>
      <c r="N59" s="123">
        <v>2167.5</v>
      </c>
      <c r="O59" s="122">
        <v>0.255</v>
      </c>
    </row>
    <row r="60" spans="1:15" s="131" customFormat="1">
      <c r="A60" s="121" t="s">
        <v>1105</v>
      </c>
      <c r="B60" s="121" t="s">
        <v>941</v>
      </c>
      <c r="C60" s="121" t="s">
        <v>1044</v>
      </c>
      <c r="D60" s="121" t="s">
        <v>1043</v>
      </c>
      <c r="E60" s="121" t="s">
        <v>844</v>
      </c>
      <c r="F60" s="121" t="s">
        <v>1046</v>
      </c>
      <c r="G60" s="124">
        <v>238</v>
      </c>
      <c r="H60" s="124">
        <v>0</v>
      </c>
      <c r="I60" s="124">
        <v>238</v>
      </c>
      <c r="J60" s="123">
        <v>177.31</v>
      </c>
      <c r="K60" s="123">
        <v>0</v>
      </c>
      <c r="L60" s="125">
        <v>0</v>
      </c>
      <c r="M60" s="124">
        <v>177.31</v>
      </c>
      <c r="N60" s="123">
        <v>60.69</v>
      </c>
      <c r="O60" s="122">
        <v>0.255</v>
      </c>
    </row>
    <row r="61" spans="1:15" s="131" customFormat="1">
      <c r="A61" s="121" t="s">
        <v>1104</v>
      </c>
      <c r="B61" s="121" t="s">
        <v>976</v>
      </c>
      <c r="C61" s="121" t="s">
        <v>1044</v>
      </c>
      <c r="D61" s="121" t="s">
        <v>1043</v>
      </c>
      <c r="E61" s="121" t="s">
        <v>103</v>
      </c>
      <c r="F61" s="121" t="s">
        <v>1047</v>
      </c>
      <c r="G61" s="124">
        <v>19000</v>
      </c>
      <c r="H61" s="124">
        <v>0</v>
      </c>
      <c r="I61" s="124">
        <v>19000</v>
      </c>
      <c r="J61" s="123">
        <v>2091.13</v>
      </c>
      <c r="K61" s="123">
        <v>0</v>
      </c>
      <c r="L61" s="125">
        <v>0</v>
      </c>
      <c r="M61" s="124">
        <v>2091.13</v>
      </c>
      <c r="N61" s="123">
        <v>16908.87</v>
      </c>
      <c r="O61" s="122">
        <v>0.88994099999999998</v>
      </c>
    </row>
    <row r="62" spans="1:15" s="131" customFormat="1">
      <c r="A62" s="121" t="s">
        <v>1104</v>
      </c>
      <c r="B62" s="121" t="s">
        <v>976</v>
      </c>
      <c r="C62" s="121" t="s">
        <v>1044</v>
      </c>
      <c r="D62" s="121" t="s">
        <v>1043</v>
      </c>
      <c r="E62" s="121" t="s">
        <v>844</v>
      </c>
      <c r="F62" s="121" t="s">
        <v>1046</v>
      </c>
      <c r="G62" s="124">
        <v>532</v>
      </c>
      <c r="H62" s="124">
        <v>0</v>
      </c>
      <c r="I62" s="124">
        <v>532</v>
      </c>
      <c r="J62" s="123">
        <v>58.55</v>
      </c>
      <c r="K62" s="123">
        <v>0</v>
      </c>
      <c r="L62" s="125">
        <v>0</v>
      </c>
      <c r="M62" s="124">
        <v>58.55</v>
      </c>
      <c r="N62" s="123">
        <v>473.45</v>
      </c>
      <c r="O62" s="122">
        <v>0.88994399999999996</v>
      </c>
    </row>
    <row r="63" spans="1:15" s="131" customFormat="1">
      <c r="A63" s="121" t="s">
        <v>1103</v>
      </c>
      <c r="B63" s="121" t="s">
        <v>994</v>
      </c>
      <c r="C63" s="121" t="s">
        <v>1044</v>
      </c>
      <c r="D63" s="121" t="s">
        <v>1043</v>
      </c>
      <c r="E63" s="121" t="s">
        <v>103</v>
      </c>
      <c r="F63" s="121" t="s">
        <v>1047</v>
      </c>
      <c r="G63" s="124">
        <v>15600</v>
      </c>
      <c r="H63" s="124">
        <v>0</v>
      </c>
      <c r="I63" s="124">
        <v>15600</v>
      </c>
      <c r="J63" s="123">
        <v>10320.56</v>
      </c>
      <c r="K63" s="123">
        <v>0</v>
      </c>
      <c r="L63" s="125">
        <v>0</v>
      </c>
      <c r="M63" s="124">
        <v>10320.56</v>
      </c>
      <c r="N63" s="123">
        <v>5279.44</v>
      </c>
      <c r="O63" s="122">
        <v>0.338426</v>
      </c>
    </row>
    <row r="64" spans="1:15" s="131" customFormat="1">
      <c r="A64" s="121" t="s">
        <v>1103</v>
      </c>
      <c r="B64" s="121" t="s">
        <v>994</v>
      </c>
      <c r="C64" s="121" t="s">
        <v>1044</v>
      </c>
      <c r="D64" s="121" t="s">
        <v>1043</v>
      </c>
      <c r="E64" s="121" t="s">
        <v>844</v>
      </c>
      <c r="F64" s="121" t="s">
        <v>1046</v>
      </c>
      <c r="G64" s="124">
        <v>436.8</v>
      </c>
      <c r="H64" s="124">
        <v>0</v>
      </c>
      <c r="I64" s="124">
        <v>436.8</v>
      </c>
      <c r="J64" s="123">
        <v>288.98</v>
      </c>
      <c r="K64" s="123">
        <v>0</v>
      </c>
      <c r="L64" s="125">
        <v>0</v>
      </c>
      <c r="M64" s="124">
        <v>288.98</v>
      </c>
      <c r="N64" s="123">
        <v>147.82</v>
      </c>
      <c r="O64" s="122">
        <v>0.33841599999999999</v>
      </c>
    </row>
    <row r="65" spans="1:15" s="131" customFormat="1">
      <c r="A65" s="121" t="s">
        <v>1102</v>
      </c>
      <c r="B65" s="121" t="s">
        <v>996</v>
      </c>
      <c r="C65" s="121" t="s">
        <v>1044</v>
      </c>
      <c r="D65" s="121" t="s">
        <v>1043</v>
      </c>
      <c r="E65" s="121" t="s">
        <v>103</v>
      </c>
      <c r="F65" s="121" t="s">
        <v>1047</v>
      </c>
      <c r="G65" s="124">
        <v>14350</v>
      </c>
      <c r="H65" s="124">
        <v>0</v>
      </c>
      <c r="I65" s="124">
        <v>14350</v>
      </c>
      <c r="J65" s="123">
        <v>12402.65</v>
      </c>
      <c r="K65" s="123">
        <v>0</v>
      </c>
      <c r="L65" s="125">
        <v>0</v>
      </c>
      <c r="M65" s="124">
        <v>12402.65</v>
      </c>
      <c r="N65" s="123">
        <v>1947.35</v>
      </c>
      <c r="O65" s="122">
        <v>0.13570399999999999</v>
      </c>
    </row>
    <row r="66" spans="1:15" s="131" customFormat="1">
      <c r="A66" s="121" t="s">
        <v>1102</v>
      </c>
      <c r="B66" s="121" t="s">
        <v>996</v>
      </c>
      <c r="C66" s="121" t="s">
        <v>1044</v>
      </c>
      <c r="D66" s="121" t="s">
        <v>1043</v>
      </c>
      <c r="E66" s="121" t="s">
        <v>844</v>
      </c>
      <c r="F66" s="121" t="s">
        <v>1046</v>
      </c>
      <c r="G66" s="124">
        <v>401.8</v>
      </c>
      <c r="H66" s="124">
        <v>0</v>
      </c>
      <c r="I66" s="124">
        <v>401.8</v>
      </c>
      <c r="J66" s="123">
        <v>347.27</v>
      </c>
      <c r="K66" s="123">
        <v>0</v>
      </c>
      <c r="L66" s="125">
        <v>0</v>
      </c>
      <c r="M66" s="124">
        <v>347.27</v>
      </c>
      <c r="N66" s="123">
        <v>54.53</v>
      </c>
      <c r="O66" s="122">
        <v>0.135714</v>
      </c>
    </row>
    <row r="67" spans="1:15" s="131" customFormat="1">
      <c r="A67" s="121" t="s">
        <v>1101</v>
      </c>
      <c r="B67" s="121" t="s">
        <v>943</v>
      </c>
      <c r="C67" s="121" t="s">
        <v>1044</v>
      </c>
      <c r="D67" s="121" t="s">
        <v>1043</v>
      </c>
      <c r="E67" s="121" t="s">
        <v>103</v>
      </c>
      <c r="F67" s="121" t="s">
        <v>1047</v>
      </c>
      <c r="G67" s="124">
        <v>28831</v>
      </c>
      <c r="H67" s="124">
        <v>0</v>
      </c>
      <c r="I67" s="124">
        <v>28831</v>
      </c>
      <c r="J67" s="123">
        <v>24646.080000000002</v>
      </c>
      <c r="K67" s="123">
        <v>0</v>
      </c>
      <c r="L67" s="125">
        <v>0</v>
      </c>
      <c r="M67" s="124">
        <v>24646.080000000002</v>
      </c>
      <c r="N67" s="123">
        <v>4184.92</v>
      </c>
      <c r="O67" s="122">
        <v>0.145153</v>
      </c>
    </row>
    <row r="68" spans="1:15" s="131" customFormat="1">
      <c r="A68" s="121" t="s">
        <v>1101</v>
      </c>
      <c r="B68" s="121" t="s">
        <v>943</v>
      </c>
      <c r="C68" s="121" t="s">
        <v>1044</v>
      </c>
      <c r="D68" s="121" t="s">
        <v>1043</v>
      </c>
      <c r="E68" s="121" t="s">
        <v>844</v>
      </c>
      <c r="F68" s="121" t="s">
        <v>1046</v>
      </c>
      <c r="G68" s="124">
        <v>1309.5899999999999</v>
      </c>
      <c r="H68" s="124">
        <v>0</v>
      </c>
      <c r="I68" s="124">
        <v>1309.5899999999999</v>
      </c>
      <c r="J68" s="123">
        <v>1015.21</v>
      </c>
      <c r="K68" s="123">
        <v>0</v>
      </c>
      <c r="L68" s="125">
        <v>0</v>
      </c>
      <c r="M68" s="124">
        <v>1015.21</v>
      </c>
      <c r="N68" s="123">
        <v>294.38</v>
      </c>
      <c r="O68" s="122">
        <v>0.22478799999999999</v>
      </c>
    </row>
    <row r="69" spans="1:15" s="131" customFormat="1">
      <c r="A69" s="121" t="s">
        <v>1101</v>
      </c>
      <c r="B69" s="121" t="s">
        <v>943</v>
      </c>
      <c r="C69" s="121" t="s">
        <v>1044</v>
      </c>
      <c r="D69" s="121" t="s">
        <v>1043</v>
      </c>
      <c r="E69" s="121" t="s">
        <v>99</v>
      </c>
      <c r="F69" s="121" t="s">
        <v>1042</v>
      </c>
      <c r="G69" s="124">
        <v>17940</v>
      </c>
      <c r="H69" s="124">
        <v>0</v>
      </c>
      <c r="I69" s="124">
        <v>17940</v>
      </c>
      <c r="J69" s="123">
        <v>11611.33</v>
      </c>
      <c r="K69" s="123">
        <v>0</v>
      </c>
      <c r="L69" s="125">
        <v>0</v>
      </c>
      <c r="M69" s="124">
        <v>11611.33</v>
      </c>
      <c r="N69" s="123">
        <v>6328.67</v>
      </c>
      <c r="O69" s="122">
        <v>0.352769</v>
      </c>
    </row>
    <row r="70" spans="1:15" s="131" customFormat="1">
      <c r="A70" s="121" t="s">
        <v>1100</v>
      </c>
      <c r="B70" s="121" t="s">
        <v>998</v>
      </c>
      <c r="C70" s="121" t="s">
        <v>1044</v>
      </c>
      <c r="D70" s="121" t="s">
        <v>1043</v>
      </c>
      <c r="E70" s="121" t="s">
        <v>103</v>
      </c>
      <c r="F70" s="121" t="s">
        <v>1047</v>
      </c>
      <c r="G70" s="124">
        <v>3500</v>
      </c>
      <c r="H70" s="124">
        <v>0</v>
      </c>
      <c r="I70" s="124">
        <v>3500</v>
      </c>
      <c r="J70" s="123">
        <v>3486.03</v>
      </c>
      <c r="K70" s="123">
        <v>0</v>
      </c>
      <c r="L70" s="125">
        <v>0</v>
      </c>
      <c r="M70" s="124">
        <v>3486.03</v>
      </c>
      <c r="N70" s="123">
        <v>13.97</v>
      </c>
      <c r="O70" s="122">
        <v>3.9909999999999998E-3</v>
      </c>
    </row>
    <row r="71" spans="1:15" s="131" customFormat="1">
      <c r="A71" s="121" t="s">
        <v>1100</v>
      </c>
      <c r="B71" s="121" t="s">
        <v>998</v>
      </c>
      <c r="C71" s="121" t="s">
        <v>1044</v>
      </c>
      <c r="D71" s="121" t="s">
        <v>1043</v>
      </c>
      <c r="E71" s="121" t="s">
        <v>844</v>
      </c>
      <c r="F71" s="121" t="s">
        <v>1046</v>
      </c>
      <c r="G71" s="124">
        <v>98</v>
      </c>
      <c r="H71" s="124">
        <v>0</v>
      </c>
      <c r="I71" s="124">
        <v>98</v>
      </c>
      <c r="J71" s="123">
        <v>97.61</v>
      </c>
      <c r="K71" s="123">
        <v>0</v>
      </c>
      <c r="L71" s="125">
        <v>0</v>
      </c>
      <c r="M71" s="124">
        <v>97.61</v>
      </c>
      <c r="N71" s="123">
        <v>0.39</v>
      </c>
      <c r="O71" s="122">
        <v>3.98E-3</v>
      </c>
    </row>
    <row r="72" spans="1:15" s="131" customFormat="1">
      <c r="A72" s="121" t="s">
        <v>1099</v>
      </c>
      <c r="B72" s="121" t="s">
        <v>1000</v>
      </c>
      <c r="C72" s="121" t="s">
        <v>1044</v>
      </c>
      <c r="D72" s="121" t="s">
        <v>1043</v>
      </c>
      <c r="E72" s="121" t="s">
        <v>103</v>
      </c>
      <c r="F72" s="121" t="s">
        <v>1047</v>
      </c>
      <c r="G72" s="124">
        <v>5600</v>
      </c>
      <c r="H72" s="124">
        <v>1032.8</v>
      </c>
      <c r="I72" s="124">
        <v>6632.8</v>
      </c>
      <c r="J72" s="123">
        <v>6386</v>
      </c>
      <c r="K72" s="123">
        <v>0</v>
      </c>
      <c r="L72" s="125">
        <v>0</v>
      </c>
      <c r="M72" s="124">
        <v>6386</v>
      </c>
      <c r="N72" s="123">
        <v>246.8</v>
      </c>
      <c r="O72" s="122">
        <v>3.7208999999999999E-2</v>
      </c>
    </row>
    <row r="73" spans="1:15" s="131" customFormat="1">
      <c r="A73" s="121" t="s">
        <v>1099</v>
      </c>
      <c r="B73" s="121" t="s">
        <v>1000</v>
      </c>
      <c r="C73" s="121" t="s">
        <v>1044</v>
      </c>
      <c r="D73" s="121" t="s">
        <v>1043</v>
      </c>
      <c r="E73" s="121" t="s">
        <v>844</v>
      </c>
      <c r="F73" s="121" t="s">
        <v>1046</v>
      </c>
      <c r="G73" s="124">
        <v>156.80000000000001</v>
      </c>
      <c r="H73" s="124">
        <v>0</v>
      </c>
      <c r="I73" s="124">
        <v>156.80000000000001</v>
      </c>
      <c r="J73" s="123">
        <v>178.81</v>
      </c>
      <c r="K73" s="123">
        <v>0</v>
      </c>
      <c r="L73" s="125">
        <v>0</v>
      </c>
      <c r="M73" s="124">
        <v>178.81</v>
      </c>
      <c r="N73" s="123">
        <v>-22.01</v>
      </c>
      <c r="O73" s="122">
        <v>-0.14036999999999999</v>
      </c>
    </row>
    <row r="74" spans="1:15" s="131" customFormat="1">
      <c r="A74" s="121" t="s">
        <v>1098</v>
      </c>
      <c r="B74" s="121" t="s">
        <v>978</v>
      </c>
      <c r="C74" s="121" t="s">
        <v>1044</v>
      </c>
      <c r="D74" s="121" t="s">
        <v>1043</v>
      </c>
      <c r="E74" s="121" t="s">
        <v>103</v>
      </c>
      <c r="F74" s="121" t="s">
        <v>1047</v>
      </c>
      <c r="G74" s="124">
        <v>17000</v>
      </c>
      <c r="H74" s="124">
        <v>0</v>
      </c>
      <c r="I74" s="124">
        <v>17000</v>
      </c>
      <c r="J74" s="123">
        <v>1608.83</v>
      </c>
      <c r="K74" s="123">
        <v>0</v>
      </c>
      <c r="L74" s="125">
        <v>0</v>
      </c>
      <c r="M74" s="124">
        <v>1608.83</v>
      </c>
      <c r="N74" s="123">
        <v>15391.17</v>
      </c>
      <c r="O74" s="122">
        <v>0.90536300000000003</v>
      </c>
    </row>
    <row r="75" spans="1:15" s="131" customFormat="1">
      <c r="A75" s="121" t="s">
        <v>1098</v>
      </c>
      <c r="B75" s="121" t="s">
        <v>978</v>
      </c>
      <c r="C75" s="121" t="s">
        <v>1044</v>
      </c>
      <c r="D75" s="121" t="s">
        <v>1043</v>
      </c>
      <c r="E75" s="121" t="s">
        <v>844</v>
      </c>
      <c r="F75" s="121" t="s">
        <v>1046</v>
      </c>
      <c r="G75" s="124">
        <v>476</v>
      </c>
      <c r="H75" s="124">
        <v>0</v>
      </c>
      <c r="I75" s="124">
        <v>476</v>
      </c>
      <c r="J75" s="123">
        <v>45.05</v>
      </c>
      <c r="K75" s="123">
        <v>0</v>
      </c>
      <c r="L75" s="125">
        <v>0</v>
      </c>
      <c r="M75" s="124">
        <v>45.05</v>
      </c>
      <c r="N75" s="123">
        <v>430.95</v>
      </c>
      <c r="O75" s="122">
        <v>0.90535699999999997</v>
      </c>
    </row>
    <row r="76" spans="1:15" s="131" customFormat="1">
      <c r="A76" s="121" t="s">
        <v>1097</v>
      </c>
      <c r="B76" s="121" t="s">
        <v>1002</v>
      </c>
      <c r="C76" s="121" t="s">
        <v>1044</v>
      </c>
      <c r="D76" s="121" t="s">
        <v>1043</v>
      </c>
      <c r="E76" s="121" t="s">
        <v>103</v>
      </c>
      <c r="F76" s="121" t="s">
        <v>1047</v>
      </c>
      <c r="G76" s="124">
        <v>23500</v>
      </c>
      <c r="H76" s="124">
        <v>0</v>
      </c>
      <c r="I76" s="124">
        <v>23500</v>
      </c>
      <c r="J76" s="123">
        <v>20266.96</v>
      </c>
      <c r="K76" s="123">
        <v>0</v>
      </c>
      <c r="L76" s="125">
        <v>0</v>
      </c>
      <c r="M76" s="124">
        <v>20266.96</v>
      </c>
      <c r="N76" s="123">
        <v>3233.04</v>
      </c>
      <c r="O76" s="122">
        <v>0.137576</v>
      </c>
    </row>
    <row r="77" spans="1:15" s="131" customFormat="1">
      <c r="A77" s="121" t="s">
        <v>1097</v>
      </c>
      <c r="B77" s="121" t="s">
        <v>1002</v>
      </c>
      <c r="C77" s="121" t="s">
        <v>1044</v>
      </c>
      <c r="D77" s="121" t="s">
        <v>1043</v>
      </c>
      <c r="E77" s="121" t="s">
        <v>844</v>
      </c>
      <c r="F77" s="121" t="s">
        <v>1046</v>
      </c>
      <c r="G77" s="124">
        <v>658</v>
      </c>
      <c r="H77" s="124">
        <v>0</v>
      </c>
      <c r="I77" s="124">
        <v>658</v>
      </c>
      <c r="J77" s="123">
        <v>567.47</v>
      </c>
      <c r="K77" s="123">
        <v>0</v>
      </c>
      <c r="L77" s="125">
        <v>0</v>
      </c>
      <c r="M77" s="124">
        <v>567.47</v>
      </c>
      <c r="N77" s="123">
        <v>90.53</v>
      </c>
      <c r="O77" s="122">
        <v>0.13758400000000001</v>
      </c>
    </row>
    <row r="78" spans="1:15" s="131" customFormat="1">
      <c r="A78" s="121" t="s">
        <v>1096</v>
      </c>
      <c r="B78" s="121" t="s">
        <v>980</v>
      </c>
      <c r="C78" s="121" t="s">
        <v>1044</v>
      </c>
      <c r="D78" s="121" t="s">
        <v>1043</v>
      </c>
      <c r="E78" s="121" t="s">
        <v>103</v>
      </c>
      <c r="F78" s="121" t="s">
        <v>1047</v>
      </c>
      <c r="G78" s="124">
        <v>0</v>
      </c>
      <c r="H78" s="124">
        <v>0</v>
      </c>
      <c r="I78" s="124">
        <v>0</v>
      </c>
      <c r="J78" s="123">
        <v>45.25</v>
      </c>
      <c r="K78" s="123">
        <v>0</v>
      </c>
      <c r="L78" s="125">
        <v>0</v>
      </c>
      <c r="M78" s="124">
        <v>45.25</v>
      </c>
      <c r="N78" s="123">
        <v>-45.25</v>
      </c>
      <c r="O78" s="122">
        <v>0</v>
      </c>
    </row>
    <row r="79" spans="1:15" s="131" customFormat="1">
      <c r="A79" s="121" t="s">
        <v>1096</v>
      </c>
      <c r="B79" s="121" t="s">
        <v>980</v>
      </c>
      <c r="C79" s="121" t="s">
        <v>1044</v>
      </c>
      <c r="D79" s="121" t="s">
        <v>1043</v>
      </c>
      <c r="E79" s="121" t="s">
        <v>844</v>
      </c>
      <c r="F79" s="121" t="s">
        <v>1046</v>
      </c>
      <c r="G79" s="124">
        <v>2365.5500000000002</v>
      </c>
      <c r="H79" s="124">
        <v>0</v>
      </c>
      <c r="I79" s="124">
        <v>2365.5500000000002</v>
      </c>
      <c r="J79" s="123">
        <v>1505.71</v>
      </c>
      <c r="K79" s="123">
        <v>0</v>
      </c>
      <c r="L79" s="125">
        <v>0</v>
      </c>
      <c r="M79" s="124">
        <v>1505.71</v>
      </c>
      <c r="N79" s="123">
        <v>859.84</v>
      </c>
      <c r="O79" s="122">
        <v>0.36348399999999997</v>
      </c>
    </row>
    <row r="80" spans="1:15" s="131" customFormat="1">
      <c r="A80" s="121" t="s">
        <v>1096</v>
      </c>
      <c r="B80" s="121" t="s">
        <v>980</v>
      </c>
      <c r="C80" s="121" t="s">
        <v>1044</v>
      </c>
      <c r="D80" s="121" t="s">
        <v>1043</v>
      </c>
      <c r="E80" s="121" t="s">
        <v>99</v>
      </c>
      <c r="F80" s="121" t="s">
        <v>1042</v>
      </c>
      <c r="G80" s="124">
        <v>84484</v>
      </c>
      <c r="H80" s="124">
        <v>0</v>
      </c>
      <c r="I80" s="124">
        <v>84484</v>
      </c>
      <c r="J80" s="123">
        <v>53729.95</v>
      </c>
      <c r="K80" s="123">
        <v>0</v>
      </c>
      <c r="L80" s="125">
        <v>0</v>
      </c>
      <c r="M80" s="124">
        <v>53729.95</v>
      </c>
      <c r="N80" s="123">
        <v>30754.05</v>
      </c>
      <c r="O80" s="122">
        <v>0.36402200000000001</v>
      </c>
    </row>
    <row r="81" spans="1:15" s="131" customFormat="1">
      <c r="A81" s="121" t="s">
        <v>1095</v>
      </c>
      <c r="B81" s="121" t="s">
        <v>945</v>
      </c>
      <c r="C81" s="121" t="s">
        <v>1044</v>
      </c>
      <c r="D81" s="121" t="s">
        <v>1043</v>
      </c>
      <c r="E81" s="121" t="s">
        <v>103</v>
      </c>
      <c r="F81" s="121" t="s">
        <v>1047</v>
      </c>
      <c r="G81" s="124">
        <v>400</v>
      </c>
      <c r="H81" s="124">
        <v>0</v>
      </c>
      <c r="I81" s="124">
        <v>400</v>
      </c>
      <c r="J81" s="123">
        <v>316.75</v>
      </c>
      <c r="K81" s="123">
        <v>0</v>
      </c>
      <c r="L81" s="125">
        <v>0</v>
      </c>
      <c r="M81" s="124">
        <v>316.75</v>
      </c>
      <c r="N81" s="123">
        <v>83.25</v>
      </c>
      <c r="O81" s="122">
        <v>0.208125</v>
      </c>
    </row>
    <row r="82" spans="1:15" s="131" customFormat="1">
      <c r="A82" s="121" t="s">
        <v>1095</v>
      </c>
      <c r="B82" s="121" t="s">
        <v>945</v>
      </c>
      <c r="C82" s="121" t="s">
        <v>1044</v>
      </c>
      <c r="D82" s="121" t="s">
        <v>1043</v>
      </c>
      <c r="E82" s="121" t="s">
        <v>844</v>
      </c>
      <c r="F82" s="121" t="s">
        <v>1046</v>
      </c>
      <c r="G82" s="124">
        <v>3298.79</v>
      </c>
      <c r="H82" s="124">
        <v>0</v>
      </c>
      <c r="I82" s="124">
        <v>3298.79</v>
      </c>
      <c r="J82" s="123">
        <v>2629.19</v>
      </c>
      <c r="K82" s="123">
        <v>0</v>
      </c>
      <c r="L82" s="125">
        <v>0</v>
      </c>
      <c r="M82" s="124">
        <v>2629.19</v>
      </c>
      <c r="N82" s="123">
        <v>669.6</v>
      </c>
      <c r="O82" s="122">
        <v>0.202984</v>
      </c>
    </row>
    <row r="83" spans="1:15" s="131" customFormat="1">
      <c r="A83" s="121" t="s">
        <v>1095</v>
      </c>
      <c r="B83" s="121" t="s">
        <v>945</v>
      </c>
      <c r="C83" s="121" t="s">
        <v>1044</v>
      </c>
      <c r="D83" s="121" t="s">
        <v>1043</v>
      </c>
      <c r="E83" s="121" t="s">
        <v>99</v>
      </c>
      <c r="F83" s="121" t="s">
        <v>1042</v>
      </c>
      <c r="G83" s="124">
        <v>117414</v>
      </c>
      <c r="H83" s="124">
        <v>0</v>
      </c>
      <c r="I83" s="124">
        <v>117414</v>
      </c>
      <c r="J83" s="123">
        <v>93582.74</v>
      </c>
      <c r="K83" s="123">
        <v>0</v>
      </c>
      <c r="L83" s="125">
        <v>0</v>
      </c>
      <c r="M83" s="124">
        <v>93582.74</v>
      </c>
      <c r="N83" s="123">
        <v>23831.26</v>
      </c>
      <c r="O83" s="122">
        <v>0.20296800000000001</v>
      </c>
    </row>
    <row r="84" spans="1:15" s="131" customFormat="1">
      <c r="A84" s="121" t="s">
        <v>1094</v>
      </c>
      <c r="B84" s="121" t="s">
        <v>947</v>
      </c>
      <c r="C84" s="121" t="s">
        <v>1044</v>
      </c>
      <c r="D84" s="121" t="s">
        <v>1043</v>
      </c>
      <c r="E84" s="121" t="s">
        <v>103</v>
      </c>
      <c r="F84" s="121" t="s">
        <v>1047</v>
      </c>
      <c r="G84" s="124">
        <v>8000</v>
      </c>
      <c r="H84" s="124">
        <v>0</v>
      </c>
      <c r="I84" s="124">
        <v>8000</v>
      </c>
      <c r="J84" s="123">
        <v>5467.43</v>
      </c>
      <c r="K84" s="123">
        <v>0</v>
      </c>
      <c r="L84" s="125">
        <v>0</v>
      </c>
      <c r="M84" s="124">
        <v>5467.43</v>
      </c>
      <c r="N84" s="123">
        <v>2532.5700000000002</v>
      </c>
      <c r="O84" s="122">
        <v>0.31657099999999999</v>
      </c>
    </row>
    <row r="85" spans="1:15" s="131" customFormat="1">
      <c r="A85" s="121" t="s">
        <v>1094</v>
      </c>
      <c r="B85" s="121" t="s">
        <v>947</v>
      </c>
      <c r="C85" s="121" t="s">
        <v>1044</v>
      </c>
      <c r="D85" s="121" t="s">
        <v>1043</v>
      </c>
      <c r="E85" s="121" t="s">
        <v>844</v>
      </c>
      <c r="F85" s="121" t="s">
        <v>1046</v>
      </c>
      <c r="G85" s="124">
        <v>224</v>
      </c>
      <c r="H85" s="124">
        <v>0</v>
      </c>
      <c r="I85" s="124">
        <v>224</v>
      </c>
      <c r="J85" s="123">
        <v>153.09</v>
      </c>
      <c r="K85" s="123">
        <v>0</v>
      </c>
      <c r="L85" s="125">
        <v>0</v>
      </c>
      <c r="M85" s="124">
        <v>153.09</v>
      </c>
      <c r="N85" s="123">
        <v>70.91</v>
      </c>
      <c r="O85" s="122">
        <v>0.31656299999999998</v>
      </c>
    </row>
    <row r="86" spans="1:15" s="131" customFormat="1">
      <c r="A86" s="121" t="s">
        <v>1093</v>
      </c>
      <c r="B86" s="121" t="s">
        <v>949</v>
      </c>
      <c r="C86" s="121" t="s">
        <v>1044</v>
      </c>
      <c r="D86" s="121" t="s">
        <v>1043</v>
      </c>
      <c r="E86" s="121" t="s">
        <v>103</v>
      </c>
      <c r="F86" s="121" t="s">
        <v>1047</v>
      </c>
      <c r="G86" s="124">
        <v>35000</v>
      </c>
      <c r="H86" s="124">
        <v>0</v>
      </c>
      <c r="I86" s="124">
        <v>35000</v>
      </c>
      <c r="J86" s="123">
        <v>19565.41</v>
      </c>
      <c r="K86" s="123">
        <v>0</v>
      </c>
      <c r="L86" s="125">
        <v>0</v>
      </c>
      <c r="M86" s="124">
        <v>19565.41</v>
      </c>
      <c r="N86" s="123">
        <v>15434.59</v>
      </c>
      <c r="O86" s="122">
        <v>0.44098799999999999</v>
      </c>
    </row>
    <row r="87" spans="1:15" s="131" customFormat="1">
      <c r="A87" s="121" t="s">
        <v>1093</v>
      </c>
      <c r="B87" s="121" t="s">
        <v>949</v>
      </c>
      <c r="C87" s="121" t="s">
        <v>1044</v>
      </c>
      <c r="D87" s="121" t="s">
        <v>1043</v>
      </c>
      <c r="E87" s="121" t="s">
        <v>844</v>
      </c>
      <c r="F87" s="121" t="s">
        <v>1046</v>
      </c>
      <c r="G87" s="124">
        <v>3349.92</v>
      </c>
      <c r="H87" s="124">
        <v>0</v>
      </c>
      <c r="I87" s="124">
        <v>3349.92</v>
      </c>
      <c r="J87" s="123">
        <v>1415.52</v>
      </c>
      <c r="K87" s="123">
        <v>0</v>
      </c>
      <c r="L87" s="125">
        <v>0</v>
      </c>
      <c r="M87" s="124">
        <v>1415.52</v>
      </c>
      <c r="N87" s="123">
        <v>1934.4</v>
      </c>
      <c r="O87" s="122">
        <v>0.57744700000000004</v>
      </c>
    </row>
    <row r="88" spans="1:15" s="131" customFormat="1">
      <c r="A88" s="121" t="s">
        <v>1093</v>
      </c>
      <c r="B88" s="121" t="s">
        <v>949</v>
      </c>
      <c r="C88" s="121" t="s">
        <v>1044</v>
      </c>
      <c r="D88" s="121" t="s">
        <v>1043</v>
      </c>
      <c r="E88" s="121" t="s">
        <v>99</v>
      </c>
      <c r="F88" s="121" t="s">
        <v>1042</v>
      </c>
      <c r="G88" s="124">
        <v>84640</v>
      </c>
      <c r="H88" s="124">
        <v>0</v>
      </c>
      <c r="I88" s="124">
        <v>84640</v>
      </c>
      <c r="J88" s="123">
        <v>30988.97</v>
      </c>
      <c r="K88" s="123">
        <v>0</v>
      </c>
      <c r="L88" s="125">
        <v>0</v>
      </c>
      <c r="M88" s="124">
        <v>30988.97</v>
      </c>
      <c r="N88" s="123">
        <v>53651.03</v>
      </c>
      <c r="O88" s="122">
        <v>0.63387300000000002</v>
      </c>
    </row>
    <row r="89" spans="1:15" s="131" customFormat="1">
      <c r="A89" s="121" t="s">
        <v>1092</v>
      </c>
      <c r="B89" s="121" t="s">
        <v>982</v>
      </c>
      <c r="C89" s="121" t="s">
        <v>1044</v>
      </c>
      <c r="D89" s="121" t="s">
        <v>1043</v>
      </c>
      <c r="E89" s="121" t="s">
        <v>103</v>
      </c>
      <c r="F89" s="121" t="s">
        <v>1047</v>
      </c>
      <c r="G89" s="124">
        <v>2500</v>
      </c>
      <c r="H89" s="124">
        <v>0</v>
      </c>
      <c r="I89" s="124">
        <v>2500</v>
      </c>
      <c r="J89" s="123">
        <v>220.54</v>
      </c>
      <c r="K89" s="123">
        <v>0</v>
      </c>
      <c r="L89" s="125">
        <v>0</v>
      </c>
      <c r="M89" s="124">
        <v>220.54</v>
      </c>
      <c r="N89" s="123">
        <v>2279.46</v>
      </c>
      <c r="O89" s="122">
        <v>0.91178400000000004</v>
      </c>
    </row>
    <row r="90" spans="1:15" s="131" customFormat="1">
      <c r="A90" s="121" t="s">
        <v>1092</v>
      </c>
      <c r="B90" s="121" t="s">
        <v>982</v>
      </c>
      <c r="C90" s="121" t="s">
        <v>1044</v>
      </c>
      <c r="D90" s="121" t="s">
        <v>1043</v>
      </c>
      <c r="E90" s="121" t="s">
        <v>844</v>
      </c>
      <c r="F90" s="121" t="s">
        <v>1046</v>
      </c>
      <c r="G90" s="124">
        <v>70</v>
      </c>
      <c r="H90" s="124">
        <v>0</v>
      </c>
      <c r="I90" s="124">
        <v>70</v>
      </c>
      <c r="J90" s="123">
        <v>6.18</v>
      </c>
      <c r="K90" s="123">
        <v>0</v>
      </c>
      <c r="L90" s="125">
        <v>0</v>
      </c>
      <c r="M90" s="124">
        <v>6.18</v>
      </c>
      <c r="N90" s="123">
        <v>63.82</v>
      </c>
      <c r="O90" s="122">
        <v>0.91171400000000002</v>
      </c>
    </row>
    <row r="91" spans="1:15" s="131" customFormat="1">
      <c r="A91" s="121" t="s">
        <v>1091</v>
      </c>
      <c r="B91" s="121" t="s">
        <v>951</v>
      </c>
      <c r="C91" s="121" t="s">
        <v>1044</v>
      </c>
      <c r="D91" s="121" t="s">
        <v>1043</v>
      </c>
      <c r="E91" s="121" t="s">
        <v>103</v>
      </c>
      <c r="F91" s="121" t="s">
        <v>1047</v>
      </c>
      <c r="G91" s="124">
        <v>32000</v>
      </c>
      <c r="H91" s="124">
        <v>0</v>
      </c>
      <c r="I91" s="124">
        <v>32000</v>
      </c>
      <c r="J91" s="123">
        <v>27046.57</v>
      </c>
      <c r="K91" s="123">
        <v>0</v>
      </c>
      <c r="L91" s="125">
        <v>0</v>
      </c>
      <c r="M91" s="124">
        <v>27046.57</v>
      </c>
      <c r="N91" s="123">
        <v>4953.43</v>
      </c>
      <c r="O91" s="122">
        <v>0.15479499999999999</v>
      </c>
    </row>
    <row r="92" spans="1:15" s="131" customFormat="1">
      <c r="A92" s="121" t="s">
        <v>1091</v>
      </c>
      <c r="B92" s="121" t="s">
        <v>951</v>
      </c>
      <c r="C92" s="121" t="s">
        <v>1044</v>
      </c>
      <c r="D92" s="121" t="s">
        <v>1043</v>
      </c>
      <c r="E92" s="121" t="s">
        <v>844</v>
      </c>
      <c r="F92" s="121" t="s">
        <v>1046</v>
      </c>
      <c r="G92" s="124">
        <v>896</v>
      </c>
      <c r="H92" s="124">
        <v>0</v>
      </c>
      <c r="I92" s="124">
        <v>896</v>
      </c>
      <c r="J92" s="123">
        <v>757.3</v>
      </c>
      <c r="K92" s="123">
        <v>0</v>
      </c>
      <c r="L92" s="125">
        <v>0</v>
      </c>
      <c r="M92" s="124">
        <v>757.3</v>
      </c>
      <c r="N92" s="123">
        <v>138.69999999999999</v>
      </c>
      <c r="O92" s="122">
        <v>0.15479899999999999</v>
      </c>
    </row>
    <row r="93" spans="1:15" s="131" customFormat="1">
      <c r="A93" s="121" t="s">
        <v>1090</v>
      </c>
      <c r="B93" s="121" t="s">
        <v>952</v>
      </c>
      <c r="C93" s="121" t="s">
        <v>1044</v>
      </c>
      <c r="D93" s="121" t="s">
        <v>1043</v>
      </c>
      <c r="E93" s="121" t="s">
        <v>103</v>
      </c>
      <c r="F93" s="121" t="s">
        <v>1047</v>
      </c>
      <c r="G93" s="124">
        <v>167000</v>
      </c>
      <c r="H93" s="124">
        <v>-2000</v>
      </c>
      <c r="I93" s="124">
        <v>165000</v>
      </c>
      <c r="J93" s="123">
        <v>150996.29999999999</v>
      </c>
      <c r="K93" s="123">
        <v>0</v>
      </c>
      <c r="L93" s="125">
        <v>0</v>
      </c>
      <c r="M93" s="124">
        <v>150996.29999999999</v>
      </c>
      <c r="N93" s="123">
        <v>14003.7</v>
      </c>
      <c r="O93" s="122">
        <v>8.4871000000000002E-2</v>
      </c>
    </row>
    <row r="94" spans="1:15" s="131" customFormat="1">
      <c r="A94" s="121" t="s">
        <v>1090</v>
      </c>
      <c r="B94" s="121" t="s">
        <v>952</v>
      </c>
      <c r="C94" s="121" t="s">
        <v>1044</v>
      </c>
      <c r="D94" s="121" t="s">
        <v>1043</v>
      </c>
      <c r="E94" s="121" t="s">
        <v>844</v>
      </c>
      <c r="F94" s="121" t="s">
        <v>1046</v>
      </c>
      <c r="G94" s="124">
        <v>4676</v>
      </c>
      <c r="H94" s="124">
        <v>0</v>
      </c>
      <c r="I94" s="124">
        <v>4676</v>
      </c>
      <c r="J94" s="123">
        <v>4227.8999999999996</v>
      </c>
      <c r="K94" s="123">
        <v>0</v>
      </c>
      <c r="L94" s="125">
        <v>0</v>
      </c>
      <c r="M94" s="124">
        <v>4227.8999999999996</v>
      </c>
      <c r="N94" s="123">
        <v>448.1</v>
      </c>
      <c r="O94" s="122">
        <v>9.5829999999999999E-2</v>
      </c>
    </row>
    <row r="95" spans="1:15" s="131" customFormat="1">
      <c r="A95" s="121" t="s">
        <v>1089</v>
      </c>
      <c r="B95" s="121" t="s">
        <v>984</v>
      </c>
      <c r="C95" s="121" t="s">
        <v>1044</v>
      </c>
      <c r="D95" s="121" t="s">
        <v>1043</v>
      </c>
      <c r="E95" s="121" t="s">
        <v>103</v>
      </c>
      <c r="F95" s="121" t="s">
        <v>1047</v>
      </c>
      <c r="G95" s="124">
        <v>4145</v>
      </c>
      <c r="H95" s="124">
        <v>0</v>
      </c>
      <c r="I95" s="124">
        <v>4145</v>
      </c>
      <c r="J95" s="123">
        <v>0</v>
      </c>
      <c r="K95" s="123">
        <v>0</v>
      </c>
      <c r="L95" s="125">
        <v>0</v>
      </c>
      <c r="M95" s="124">
        <v>0</v>
      </c>
      <c r="N95" s="123">
        <v>4145</v>
      </c>
      <c r="O95" s="122">
        <v>1</v>
      </c>
    </row>
    <row r="96" spans="1:15" s="131" customFormat="1">
      <c r="A96" s="121" t="s">
        <v>1089</v>
      </c>
      <c r="B96" s="121" t="s">
        <v>984</v>
      </c>
      <c r="C96" s="121" t="s">
        <v>1044</v>
      </c>
      <c r="D96" s="121" t="s">
        <v>1043</v>
      </c>
      <c r="E96" s="121" t="s">
        <v>844</v>
      </c>
      <c r="F96" s="121" t="s">
        <v>1046</v>
      </c>
      <c r="G96" s="124">
        <v>116.06</v>
      </c>
      <c r="H96" s="124">
        <v>0</v>
      </c>
      <c r="I96" s="124">
        <v>116.06</v>
      </c>
      <c r="J96" s="123">
        <v>0</v>
      </c>
      <c r="K96" s="123">
        <v>0</v>
      </c>
      <c r="L96" s="125">
        <v>0</v>
      </c>
      <c r="M96" s="124">
        <v>0</v>
      </c>
      <c r="N96" s="123">
        <v>116.06</v>
      </c>
      <c r="O96" s="122">
        <v>1</v>
      </c>
    </row>
    <row r="97" spans="1:15" s="131" customFormat="1">
      <c r="A97" s="121" t="s">
        <v>1088</v>
      </c>
      <c r="B97" s="121" t="s">
        <v>954</v>
      </c>
      <c r="C97" s="121" t="s">
        <v>1044</v>
      </c>
      <c r="D97" s="121" t="s">
        <v>1043</v>
      </c>
      <c r="E97" s="121" t="s">
        <v>103</v>
      </c>
      <c r="F97" s="121" t="s">
        <v>1047</v>
      </c>
      <c r="G97" s="124">
        <v>10501</v>
      </c>
      <c r="H97" s="124">
        <v>39618.6</v>
      </c>
      <c r="I97" s="124">
        <v>50119.6</v>
      </c>
      <c r="J97" s="123">
        <v>1682.34</v>
      </c>
      <c r="K97" s="123">
        <v>0</v>
      </c>
      <c r="L97" s="125">
        <v>0</v>
      </c>
      <c r="M97" s="124">
        <v>1682.34</v>
      </c>
      <c r="N97" s="123">
        <v>48437.26</v>
      </c>
      <c r="O97" s="122">
        <v>0.96643299999999999</v>
      </c>
    </row>
    <row r="98" spans="1:15" s="131" customFormat="1">
      <c r="A98" s="121" t="s">
        <v>1088</v>
      </c>
      <c r="B98" s="121" t="s">
        <v>954</v>
      </c>
      <c r="C98" s="121" t="s">
        <v>1044</v>
      </c>
      <c r="D98" s="121" t="s">
        <v>1043</v>
      </c>
      <c r="E98" s="121" t="s">
        <v>844</v>
      </c>
      <c r="F98" s="121" t="s">
        <v>1046</v>
      </c>
      <c r="G98" s="124">
        <v>294.02999999999997</v>
      </c>
      <c r="H98" s="124">
        <v>0</v>
      </c>
      <c r="I98" s="124">
        <v>294.02999999999997</v>
      </c>
      <c r="J98" s="123">
        <v>47.11</v>
      </c>
      <c r="K98" s="123">
        <v>0</v>
      </c>
      <c r="L98" s="125">
        <v>0</v>
      </c>
      <c r="M98" s="124">
        <v>47.11</v>
      </c>
      <c r="N98" s="123">
        <v>246.92</v>
      </c>
      <c r="O98" s="122">
        <v>0.83977800000000002</v>
      </c>
    </row>
    <row r="99" spans="1:15" s="131" customFormat="1">
      <c r="A99" s="121" t="s">
        <v>1166</v>
      </c>
      <c r="B99" s="121" t="s">
        <v>1167</v>
      </c>
      <c r="C99" s="121" t="s">
        <v>1044</v>
      </c>
      <c r="D99" s="121" t="s">
        <v>1043</v>
      </c>
      <c r="E99" s="121" t="s">
        <v>103</v>
      </c>
      <c r="F99" s="121" t="s">
        <v>1047</v>
      </c>
      <c r="G99" s="124">
        <v>20500</v>
      </c>
      <c r="H99" s="124">
        <v>0</v>
      </c>
      <c r="I99" s="124">
        <v>20500</v>
      </c>
      <c r="J99" s="123">
        <v>19166.39</v>
      </c>
      <c r="K99" s="123">
        <v>0</v>
      </c>
      <c r="L99" s="125">
        <v>0</v>
      </c>
      <c r="M99" s="124">
        <v>19166.39</v>
      </c>
      <c r="N99" s="123">
        <v>1333.61</v>
      </c>
      <c r="O99" s="122">
        <v>6.5054000000000001E-2</v>
      </c>
    </row>
    <row r="100" spans="1:15" s="131" customFormat="1">
      <c r="A100" s="121" t="s">
        <v>1166</v>
      </c>
      <c r="B100" s="121" t="s">
        <v>1167</v>
      </c>
      <c r="C100" s="121" t="s">
        <v>1044</v>
      </c>
      <c r="D100" s="121" t="s">
        <v>1043</v>
      </c>
      <c r="E100" s="121" t="s">
        <v>844</v>
      </c>
      <c r="F100" s="121" t="s">
        <v>1046</v>
      </c>
      <c r="G100" s="124">
        <v>574</v>
      </c>
      <c r="H100" s="124">
        <v>0</v>
      </c>
      <c r="I100" s="124">
        <v>574</v>
      </c>
      <c r="J100" s="123">
        <v>536.66</v>
      </c>
      <c r="K100" s="123">
        <v>0</v>
      </c>
      <c r="L100" s="125">
        <v>0</v>
      </c>
      <c r="M100" s="124">
        <v>536.66</v>
      </c>
      <c r="N100" s="123">
        <v>37.340000000000003</v>
      </c>
      <c r="O100" s="122">
        <v>6.5051999999999999E-2</v>
      </c>
    </row>
    <row r="101" spans="1:15" s="131" customFormat="1">
      <c r="A101" s="121" t="s">
        <v>1087</v>
      </c>
      <c r="B101" s="121" t="s">
        <v>956</v>
      </c>
      <c r="C101" s="121" t="s">
        <v>1044</v>
      </c>
      <c r="D101" s="121" t="s">
        <v>1043</v>
      </c>
      <c r="E101" s="121" t="s">
        <v>103</v>
      </c>
      <c r="F101" s="121" t="s">
        <v>1047</v>
      </c>
      <c r="G101" s="124">
        <v>23855</v>
      </c>
      <c r="H101" s="124">
        <v>0</v>
      </c>
      <c r="I101" s="124">
        <v>23855</v>
      </c>
      <c r="J101" s="123">
        <v>15361.56</v>
      </c>
      <c r="K101" s="123">
        <v>0</v>
      </c>
      <c r="L101" s="125">
        <v>0</v>
      </c>
      <c r="M101" s="124">
        <v>15361.56</v>
      </c>
      <c r="N101" s="123">
        <v>8493.44</v>
      </c>
      <c r="O101" s="122">
        <v>0.35604400000000003</v>
      </c>
    </row>
    <row r="102" spans="1:15" s="131" customFormat="1">
      <c r="A102" s="121" t="s">
        <v>1087</v>
      </c>
      <c r="B102" s="121" t="s">
        <v>956</v>
      </c>
      <c r="C102" s="121" t="s">
        <v>1044</v>
      </c>
      <c r="D102" s="121" t="s">
        <v>1043</v>
      </c>
      <c r="E102" s="121" t="s">
        <v>844</v>
      </c>
      <c r="F102" s="121" t="s">
        <v>1046</v>
      </c>
      <c r="G102" s="124">
        <v>794.95</v>
      </c>
      <c r="H102" s="124">
        <v>0</v>
      </c>
      <c r="I102" s="124">
        <v>794.95</v>
      </c>
      <c r="J102" s="123">
        <v>510.95</v>
      </c>
      <c r="K102" s="123">
        <v>0</v>
      </c>
      <c r="L102" s="125">
        <v>0</v>
      </c>
      <c r="M102" s="124">
        <v>510.95</v>
      </c>
      <c r="N102" s="123">
        <v>284</v>
      </c>
      <c r="O102" s="122">
        <v>0.35725499999999999</v>
      </c>
    </row>
    <row r="103" spans="1:15" s="131" customFormat="1">
      <c r="A103" s="121" t="s">
        <v>1087</v>
      </c>
      <c r="B103" s="121" t="s">
        <v>956</v>
      </c>
      <c r="C103" s="121" t="s">
        <v>1044</v>
      </c>
      <c r="D103" s="121" t="s">
        <v>1043</v>
      </c>
      <c r="E103" s="121" t="s">
        <v>99</v>
      </c>
      <c r="F103" s="121" t="s">
        <v>1042</v>
      </c>
      <c r="G103" s="124">
        <v>4536</v>
      </c>
      <c r="H103" s="124">
        <v>0</v>
      </c>
      <c r="I103" s="124">
        <v>4536</v>
      </c>
      <c r="J103" s="123">
        <v>2886.75</v>
      </c>
      <c r="K103" s="123">
        <v>0</v>
      </c>
      <c r="L103" s="125">
        <v>0</v>
      </c>
      <c r="M103" s="124">
        <v>2886.75</v>
      </c>
      <c r="N103" s="123">
        <v>1649.25</v>
      </c>
      <c r="O103" s="122">
        <v>0.363591</v>
      </c>
    </row>
    <row r="104" spans="1:15" s="131" customFormat="1">
      <c r="A104" s="121" t="s">
        <v>1086</v>
      </c>
      <c r="B104" s="121" t="s">
        <v>958</v>
      </c>
      <c r="C104" s="121" t="s">
        <v>1044</v>
      </c>
      <c r="D104" s="121" t="s">
        <v>1043</v>
      </c>
      <c r="E104" s="121" t="s">
        <v>103</v>
      </c>
      <c r="F104" s="121" t="s">
        <v>1047</v>
      </c>
      <c r="G104" s="124">
        <v>97692</v>
      </c>
      <c r="H104" s="124">
        <v>0</v>
      </c>
      <c r="I104" s="124">
        <v>97692</v>
      </c>
      <c r="J104" s="123">
        <v>81840.800000000003</v>
      </c>
      <c r="K104" s="123">
        <v>0</v>
      </c>
      <c r="L104" s="125">
        <v>0</v>
      </c>
      <c r="M104" s="124">
        <v>81840.800000000003</v>
      </c>
      <c r="N104" s="123">
        <v>15851.2</v>
      </c>
      <c r="O104" s="122">
        <v>0.16225700000000001</v>
      </c>
    </row>
    <row r="105" spans="1:15" s="131" customFormat="1">
      <c r="A105" s="121" t="s">
        <v>1086</v>
      </c>
      <c r="B105" s="121" t="s">
        <v>958</v>
      </c>
      <c r="C105" s="121" t="s">
        <v>1044</v>
      </c>
      <c r="D105" s="121" t="s">
        <v>1043</v>
      </c>
      <c r="E105" s="121" t="s">
        <v>844</v>
      </c>
      <c r="F105" s="121" t="s">
        <v>1046</v>
      </c>
      <c r="G105" s="124">
        <v>3886.88</v>
      </c>
      <c r="H105" s="124">
        <v>0</v>
      </c>
      <c r="I105" s="124">
        <v>3886.88</v>
      </c>
      <c r="J105" s="123">
        <v>2892.06</v>
      </c>
      <c r="K105" s="123">
        <v>0</v>
      </c>
      <c r="L105" s="125">
        <v>0</v>
      </c>
      <c r="M105" s="124">
        <v>2892.06</v>
      </c>
      <c r="N105" s="123">
        <v>994.82</v>
      </c>
      <c r="O105" s="122">
        <v>0.25594299999999998</v>
      </c>
    </row>
    <row r="106" spans="1:15" s="131" customFormat="1">
      <c r="A106" s="121" t="s">
        <v>1086</v>
      </c>
      <c r="B106" s="121" t="s">
        <v>958</v>
      </c>
      <c r="C106" s="121" t="s">
        <v>1044</v>
      </c>
      <c r="D106" s="121" t="s">
        <v>1043</v>
      </c>
      <c r="E106" s="121" t="s">
        <v>99</v>
      </c>
      <c r="F106" s="121" t="s">
        <v>1042</v>
      </c>
      <c r="G106" s="124">
        <v>41125</v>
      </c>
      <c r="H106" s="124">
        <v>0</v>
      </c>
      <c r="I106" s="124">
        <v>41125</v>
      </c>
      <c r="J106" s="123">
        <v>21447.26</v>
      </c>
      <c r="K106" s="123">
        <v>0</v>
      </c>
      <c r="L106" s="125">
        <v>0</v>
      </c>
      <c r="M106" s="124">
        <v>21447.26</v>
      </c>
      <c r="N106" s="123">
        <v>19677.740000000002</v>
      </c>
      <c r="O106" s="122">
        <v>0.47848600000000002</v>
      </c>
    </row>
    <row r="107" spans="1:15" s="131" customFormat="1">
      <c r="A107" s="121" t="s">
        <v>1085</v>
      </c>
      <c r="B107" s="121" t="s">
        <v>986</v>
      </c>
      <c r="C107" s="121" t="s">
        <v>1044</v>
      </c>
      <c r="D107" s="121" t="s">
        <v>1043</v>
      </c>
      <c r="E107" s="121" t="s">
        <v>103</v>
      </c>
      <c r="F107" s="121" t="s">
        <v>1047</v>
      </c>
      <c r="G107" s="124">
        <v>42500</v>
      </c>
      <c r="H107" s="124">
        <v>0</v>
      </c>
      <c r="I107" s="124">
        <v>42500</v>
      </c>
      <c r="J107" s="123">
        <v>37679.79</v>
      </c>
      <c r="K107" s="123">
        <v>0</v>
      </c>
      <c r="L107" s="125">
        <v>0</v>
      </c>
      <c r="M107" s="124">
        <v>37679.79</v>
      </c>
      <c r="N107" s="123">
        <v>4820.21</v>
      </c>
      <c r="O107" s="122">
        <v>0.113417</v>
      </c>
    </row>
    <row r="108" spans="1:15" s="131" customFormat="1">
      <c r="A108" s="121" t="s">
        <v>1085</v>
      </c>
      <c r="B108" s="121" t="s">
        <v>986</v>
      </c>
      <c r="C108" s="121" t="s">
        <v>1044</v>
      </c>
      <c r="D108" s="121" t="s">
        <v>1043</v>
      </c>
      <c r="E108" s="121" t="s">
        <v>844</v>
      </c>
      <c r="F108" s="121" t="s">
        <v>1046</v>
      </c>
      <c r="G108" s="124">
        <v>1190</v>
      </c>
      <c r="H108" s="124">
        <v>0</v>
      </c>
      <c r="I108" s="124">
        <v>1190</v>
      </c>
      <c r="J108" s="123">
        <v>1055.04</v>
      </c>
      <c r="K108" s="123">
        <v>0</v>
      </c>
      <c r="L108" s="125">
        <v>0</v>
      </c>
      <c r="M108" s="124">
        <v>1055.04</v>
      </c>
      <c r="N108" s="123">
        <v>134.96</v>
      </c>
      <c r="O108" s="122">
        <v>0.113412</v>
      </c>
    </row>
    <row r="109" spans="1:15" s="131" customFormat="1">
      <c r="A109" s="121" t="s">
        <v>1084</v>
      </c>
      <c r="B109" s="121" t="s">
        <v>1004</v>
      </c>
      <c r="C109" s="121" t="s">
        <v>1044</v>
      </c>
      <c r="D109" s="121" t="s">
        <v>1043</v>
      </c>
      <c r="E109" s="121" t="s">
        <v>103</v>
      </c>
      <c r="F109" s="121" t="s">
        <v>1047</v>
      </c>
      <c r="G109" s="124">
        <v>7955</v>
      </c>
      <c r="H109" s="124">
        <v>0</v>
      </c>
      <c r="I109" s="124">
        <v>7955</v>
      </c>
      <c r="J109" s="123">
        <v>4946.32</v>
      </c>
      <c r="K109" s="123">
        <v>0</v>
      </c>
      <c r="L109" s="125">
        <v>0</v>
      </c>
      <c r="M109" s="124">
        <v>4946.32</v>
      </c>
      <c r="N109" s="123">
        <v>3008.68</v>
      </c>
      <c r="O109" s="122">
        <v>0.37821199999999999</v>
      </c>
    </row>
    <row r="110" spans="1:15" s="131" customFormat="1">
      <c r="A110" s="121" t="s">
        <v>1084</v>
      </c>
      <c r="B110" s="121" t="s">
        <v>1004</v>
      </c>
      <c r="C110" s="121" t="s">
        <v>1044</v>
      </c>
      <c r="D110" s="121" t="s">
        <v>1043</v>
      </c>
      <c r="E110" s="121" t="s">
        <v>844</v>
      </c>
      <c r="F110" s="121" t="s">
        <v>1046</v>
      </c>
      <c r="G110" s="124">
        <v>1410.22</v>
      </c>
      <c r="H110" s="124">
        <v>0</v>
      </c>
      <c r="I110" s="124">
        <v>1410.22</v>
      </c>
      <c r="J110" s="123">
        <v>1148.44</v>
      </c>
      <c r="K110" s="123">
        <v>0</v>
      </c>
      <c r="L110" s="125">
        <v>0</v>
      </c>
      <c r="M110" s="124">
        <v>1148.44</v>
      </c>
      <c r="N110" s="123">
        <v>261.77999999999997</v>
      </c>
      <c r="O110" s="122">
        <v>0.18563099999999999</v>
      </c>
    </row>
    <row r="111" spans="1:15" s="131" customFormat="1">
      <c r="A111" s="121" t="s">
        <v>1084</v>
      </c>
      <c r="B111" s="121" t="s">
        <v>1004</v>
      </c>
      <c r="C111" s="121" t="s">
        <v>1044</v>
      </c>
      <c r="D111" s="121" t="s">
        <v>1043</v>
      </c>
      <c r="E111" s="121" t="s">
        <v>99</v>
      </c>
      <c r="F111" s="121" t="s">
        <v>1042</v>
      </c>
      <c r="G111" s="124">
        <v>42410</v>
      </c>
      <c r="H111" s="124">
        <v>0</v>
      </c>
      <c r="I111" s="124">
        <v>42410</v>
      </c>
      <c r="J111" s="123">
        <v>36069.4</v>
      </c>
      <c r="K111" s="123">
        <v>0</v>
      </c>
      <c r="L111" s="125">
        <v>0</v>
      </c>
      <c r="M111" s="124">
        <v>36069.4</v>
      </c>
      <c r="N111" s="123">
        <v>6340.6</v>
      </c>
      <c r="O111" s="122">
        <v>0.149507</v>
      </c>
    </row>
    <row r="112" spans="1:15" s="131" customFormat="1">
      <c r="A112" s="121" t="s">
        <v>1083</v>
      </c>
      <c r="B112" s="121" t="s">
        <v>960</v>
      </c>
      <c r="C112" s="121" t="s">
        <v>1044</v>
      </c>
      <c r="D112" s="121" t="s">
        <v>1043</v>
      </c>
      <c r="E112" s="121" t="s">
        <v>103</v>
      </c>
      <c r="F112" s="121" t="s">
        <v>1047</v>
      </c>
      <c r="G112" s="124">
        <v>19691</v>
      </c>
      <c r="H112" s="124">
        <v>0</v>
      </c>
      <c r="I112" s="124">
        <v>19691</v>
      </c>
      <c r="J112" s="123">
        <v>14927.4</v>
      </c>
      <c r="K112" s="123">
        <v>0</v>
      </c>
      <c r="L112" s="125">
        <v>0</v>
      </c>
      <c r="M112" s="124">
        <v>14927.4</v>
      </c>
      <c r="N112" s="123">
        <v>4763.6000000000004</v>
      </c>
      <c r="O112" s="122">
        <v>0.24191799999999999</v>
      </c>
    </row>
    <row r="113" spans="1:15" s="131" customFormat="1">
      <c r="A113" s="121" t="s">
        <v>1083</v>
      </c>
      <c r="B113" s="121" t="s">
        <v>960</v>
      </c>
      <c r="C113" s="121" t="s">
        <v>1044</v>
      </c>
      <c r="D113" s="121" t="s">
        <v>1043</v>
      </c>
      <c r="E113" s="121" t="s">
        <v>844</v>
      </c>
      <c r="F113" s="121" t="s">
        <v>1046</v>
      </c>
      <c r="G113" s="124">
        <v>551.35</v>
      </c>
      <c r="H113" s="124">
        <v>0</v>
      </c>
      <c r="I113" s="124">
        <v>551.35</v>
      </c>
      <c r="J113" s="123">
        <v>417.97</v>
      </c>
      <c r="K113" s="123">
        <v>0</v>
      </c>
      <c r="L113" s="125">
        <v>0</v>
      </c>
      <c r="M113" s="124">
        <v>417.97</v>
      </c>
      <c r="N113" s="123">
        <v>133.38</v>
      </c>
      <c r="O113" s="122">
        <v>0.24191499999999999</v>
      </c>
    </row>
    <row r="114" spans="1:15" s="131" customFormat="1">
      <c r="A114" s="121" t="s">
        <v>1082</v>
      </c>
      <c r="B114" s="121" t="s">
        <v>1151</v>
      </c>
      <c r="C114" s="121" t="s">
        <v>1044</v>
      </c>
      <c r="D114" s="121" t="s">
        <v>1043</v>
      </c>
      <c r="E114" s="121" t="s">
        <v>103</v>
      </c>
      <c r="F114" s="121" t="s">
        <v>1047</v>
      </c>
      <c r="G114" s="124">
        <v>180000</v>
      </c>
      <c r="H114" s="124">
        <v>-144716</v>
      </c>
      <c r="I114" s="124">
        <v>35284</v>
      </c>
      <c r="J114" s="123">
        <v>101632.47</v>
      </c>
      <c r="K114" s="123">
        <v>0</v>
      </c>
      <c r="L114" s="125">
        <v>0</v>
      </c>
      <c r="M114" s="124">
        <v>101632.47</v>
      </c>
      <c r="N114" s="123">
        <v>-66348.47</v>
      </c>
      <c r="O114" s="122">
        <v>-1.880412</v>
      </c>
    </row>
    <row r="115" spans="1:15" s="131" customFormat="1">
      <c r="A115" s="121" t="s">
        <v>1082</v>
      </c>
      <c r="B115" s="121" t="s">
        <v>1151</v>
      </c>
      <c r="C115" s="121" t="s">
        <v>1044</v>
      </c>
      <c r="D115" s="121" t="s">
        <v>1043</v>
      </c>
      <c r="E115" s="121" t="s">
        <v>107</v>
      </c>
      <c r="F115" s="121" t="s">
        <v>1049</v>
      </c>
      <c r="G115" s="124">
        <v>0</v>
      </c>
      <c r="H115" s="124">
        <v>0</v>
      </c>
      <c r="I115" s="124">
        <v>0</v>
      </c>
      <c r="J115" s="123">
        <v>5091</v>
      </c>
      <c r="K115" s="123">
        <v>0</v>
      </c>
      <c r="L115" s="125">
        <v>0</v>
      </c>
      <c r="M115" s="124">
        <v>5091</v>
      </c>
      <c r="N115" s="123">
        <v>-5091</v>
      </c>
      <c r="O115" s="122">
        <v>0</v>
      </c>
    </row>
    <row r="116" spans="1:15" s="131" customFormat="1">
      <c r="A116" s="121" t="s">
        <v>1082</v>
      </c>
      <c r="B116" s="121" t="s">
        <v>1151</v>
      </c>
      <c r="C116" s="121" t="s">
        <v>1044</v>
      </c>
      <c r="D116" s="121" t="s">
        <v>1043</v>
      </c>
      <c r="E116" s="121" t="s">
        <v>844</v>
      </c>
      <c r="F116" s="121" t="s">
        <v>1046</v>
      </c>
      <c r="G116" s="124">
        <v>117365</v>
      </c>
      <c r="H116" s="124">
        <v>0</v>
      </c>
      <c r="I116" s="124">
        <v>117365</v>
      </c>
      <c r="J116" s="123">
        <v>211639.07</v>
      </c>
      <c r="K116" s="123">
        <v>0</v>
      </c>
      <c r="L116" s="125">
        <v>0</v>
      </c>
      <c r="M116" s="124">
        <v>211639.07</v>
      </c>
      <c r="N116" s="123">
        <v>-94274.07</v>
      </c>
      <c r="O116" s="122">
        <v>-0.80325500000000005</v>
      </c>
    </row>
    <row r="117" spans="1:15" s="131" customFormat="1">
      <c r="A117" s="121" t="s">
        <v>1081</v>
      </c>
      <c r="B117" s="121" t="s">
        <v>898</v>
      </c>
      <c r="C117" s="121" t="s">
        <v>1044</v>
      </c>
      <c r="D117" s="121" t="s">
        <v>1043</v>
      </c>
      <c r="E117" s="121" t="s">
        <v>103</v>
      </c>
      <c r="F117" s="121" t="s">
        <v>1047</v>
      </c>
      <c r="G117" s="124">
        <v>75000</v>
      </c>
      <c r="H117" s="124">
        <v>0</v>
      </c>
      <c r="I117" s="124">
        <v>75000</v>
      </c>
      <c r="J117" s="123">
        <v>47823.77</v>
      </c>
      <c r="K117" s="123">
        <v>0</v>
      </c>
      <c r="L117" s="125">
        <v>0</v>
      </c>
      <c r="M117" s="124">
        <v>47823.77</v>
      </c>
      <c r="N117" s="123">
        <v>27176.23</v>
      </c>
      <c r="O117" s="122">
        <v>0.36235000000000001</v>
      </c>
    </row>
    <row r="118" spans="1:15" s="131" customFormat="1">
      <c r="A118" s="121" t="s">
        <v>1081</v>
      </c>
      <c r="B118" s="121" t="s">
        <v>898</v>
      </c>
      <c r="C118" s="121" t="s">
        <v>1044</v>
      </c>
      <c r="D118" s="121" t="s">
        <v>1043</v>
      </c>
      <c r="E118" s="121" t="s">
        <v>844</v>
      </c>
      <c r="F118" s="121" t="s">
        <v>1046</v>
      </c>
      <c r="G118" s="124">
        <v>2380</v>
      </c>
      <c r="H118" s="124">
        <v>0</v>
      </c>
      <c r="I118" s="124">
        <v>2380</v>
      </c>
      <c r="J118" s="123">
        <v>1388.38</v>
      </c>
      <c r="K118" s="123">
        <v>0</v>
      </c>
      <c r="L118" s="125">
        <v>0</v>
      </c>
      <c r="M118" s="124">
        <v>1388.38</v>
      </c>
      <c r="N118" s="123">
        <v>991.62</v>
      </c>
      <c r="O118" s="122">
        <v>0.41664699999999999</v>
      </c>
    </row>
    <row r="119" spans="1:15" s="131" customFormat="1">
      <c r="A119" s="121" t="s">
        <v>1081</v>
      </c>
      <c r="B119" s="121" t="s">
        <v>898</v>
      </c>
      <c r="C119" s="121" t="s">
        <v>1044</v>
      </c>
      <c r="D119" s="121" t="s">
        <v>1043</v>
      </c>
      <c r="E119" s="121" t="s">
        <v>99</v>
      </c>
      <c r="F119" s="121" t="s">
        <v>1042</v>
      </c>
      <c r="G119" s="124">
        <v>10000</v>
      </c>
      <c r="H119" s="124">
        <v>0</v>
      </c>
      <c r="I119" s="124">
        <v>10000</v>
      </c>
      <c r="J119" s="123">
        <v>1760.96</v>
      </c>
      <c r="K119" s="123">
        <v>0</v>
      </c>
      <c r="L119" s="125">
        <v>0</v>
      </c>
      <c r="M119" s="124">
        <v>1760.96</v>
      </c>
      <c r="N119" s="123">
        <v>8239.0400000000009</v>
      </c>
      <c r="O119" s="122">
        <v>0.82390399999999997</v>
      </c>
    </row>
    <row r="120" spans="1:15" s="131" customFormat="1">
      <c r="A120" s="121" t="s">
        <v>1080</v>
      </c>
      <c r="B120" s="121" t="s">
        <v>900</v>
      </c>
      <c r="C120" s="121" t="s">
        <v>1044</v>
      </c>
      <c r="D120" s="121" t="s">
        <v>1043</v>
      </c>
      <c r="E120" s="121" t="s">
        <v>103</v>
      </c>
      <c r="F120" s="121" t="s">
        <v>1047</v>
      </c>
      <c r="G120" s="124">
        <v>364323</v>
      </c>
      <c r="H120" s="124">
        <v>0</v>
      </c>
      <c r="I120" s="124">
        <v>364323</v>
      </c>
      <c r="J120" s="123">
        <v>325226.09999999998</v>
      </c>
      <c r="K120" s="123">
        <v>0</v>
      </c>
      <c r="L120" s="125">
        <v>0</v>
      </c>
      <c r="M120" s="124">
        <v>325226.09999999998</v>
      </c>
      <c r="N120" s="123">
        <v>39096.9</v>
      </c>
      <c r="O120" s="122">
        <v>0.10731400000000001</v>
      </c>
    </row>
    <row r="121" spans="1:15" s="131" customFormat="1">
      <c r="A121" s="121" t="s">
        <v>1080</v>
      </c>
      <c r="B121" s="121" t="s">
        <v>900</v>
      </c>
      <c r="C121" s="121" t="s">
        <v>1044</v>
      </c>
      <c r="D121" s="121" t="s">
        <v>1043</v>
      </c>
      <c r="E121" s="121" t="s">
        <v>844</v>
      </c>
      <c r="F121" s="121" t="s">
        <v>1046</v>
      </c>
      <c r="G121" s="124">
        <v>12015.16</v>
      </c>
      <c r="H121" s="124">
        <v>0</v>
      </c>
      <c r="I121" s="124">
        <v>12015.16</v>
      </c>
      <c r="J121" s="123">
        <v>10196.02</v>
      </c>
      <c r="K121" s="123">
        <v>0</v>
      </c>
      <c r="L121" s="125">
        <v>0</v>
      </c>
      <c r="M121" s="124">
        <v>10196.02</v>
      </c>
      <c r="N121" s="123">
        <v>1819.14</v>
      </c>
      <c r="O121" s="122">
        <v>0.15140400000000001</v>
      </c>
    </row>
    <row r="122" spans="1:15" s="131" customFormat="1">
      <c r="A122" s="121" t="s">
        <v>1080</v>
      </c>
      <c r="B122" s="121" t="s">
        <v>900</v>
      </c>
      <c r="C122" s="121" t="s">
        <v>1044</v>
      </c>
      <c r="D122" s="121" t="s">
        <v>1043</v>
      </c>
      <c r="E122" s="121" t="s">
        <v>99</v>
      </c>
      <c r="F122" s="121" t="s">
        <v>1042</v>
      </c>
      <c r="G122" s="124">
        <v>64790</v>
      </c>
      <c r="H122" s="124">
        <v>0</v>
      </c>
      <c r="I122" s="124">
        <v>64790</v>
      </c>
      <c r="J122" s="123">
        <v>38917.4</v>
      </c>
      <c r="K122" s="123">
        <v>0</v>
      </c>
      <c r="L122" s="125">
        <v>0</v>
      </c>
      <c r="M122" s="124">
        <v>38917.4</v>
      </c>
      <c r="N122" s="123">
        <v>25872.6</v>
      </c>
      <c r="O122" s="122">
        <v>0.39933000000000002</v>
      </c>
    </row>
    <row r="123" spans="1:15" s="131" customFormat="1">
      <c r="A123" s="121" t="s">
        <v>1079</v>
      </c>
      <c r="B123" s="121" t="s">
        <v>962</v>
      </c>
      <c r="C123" s="121" t="s">
        <v>1044</v>
      </c>
      <c r="D123" s="121" t="s">
        <v>1043</v>
      </c>
      <c r="E123" s="121" t="s">
        <v>103</v>
      </c>
      <c r="F123" s="121" t="s">
        <v>1047</v>
      </c>
      <c r="G123" s="124">
        <v>19795</v>
      </c>
      <c r="H123" s="124">
        <v>0</v>
      </c>
      <c r="I123" s="124">
        <v>19795</v>
      </c>
      <c r="J123" s="123">
        <v>12398.7</v>
      </c>
      <c r="K123" s="123">
        <v>0</v>
      </c>
      <c r="L123" s="125">
        <v>0</v>
      </c>
      <c r="M123" s="124">
        <v>12398.7</v>
      </c>
      <c r="N123" s="123">
        <v>7396.3</v>
      </c>
      <c r="O123" s="122">
        <v>0.373645</v>
      </c>
    </row>
    <row r="124" spans="1:15" s="131" customFormat="1">
      <c r="A124" s="121" t="s">
        <v>1079</v>
      </c>
      <c r="B124" s="121" t="s">
        <v>962</v>
      </c>
      <c r="C124" s="121" t="s">
        <v>1044</v>
      </c>
      <c r="D124" s="121" t="s">
        <v>1043</v>
      </c>
      <c r="E124" s="121" t="s">
        <v>844</v>
      </c>
      <c r="F124" s="121" t="s">
        <v>1046</v>
      </c>
      <c r="G124" s="124">
        <v>2437.65</v>
      </c>
      <c r="H124" s="124">
        <v>0</v>
      </c>
      <c r="I124" s="124">
        <v>2437.65</v>
      </c>
      <c r="J124" s="123">
        <v>2068.77</v>
      </c>
      <c r="K124" s="123">
        <v>0</v>
      </c>
      <c r="L124" s="125">
        <v>0</v>
      </c>
      <c r="M124" s="124">
        <v>2068.77</v>
      </c>
      <c r="N124" s="123">
        <v>368.88</v>
      </c>
      <c r="O124" s="122">
        <v>0.15132599999999999</v>
      </c>
    </row>
    <row r="125" spans="1:15" s="131" customFormat="1">
      <c r="A125" s="121" t="s">
        <v>1079</v>
      </c>
      <c r="B125" s="121" t="s">
        <v>962</v>
      </c>
      <c r="C125" s="121" t="s">
        <v>1044</v>
      </c>
      <c r="D125" s="121" t="s">
        <v>1043</v>
      </c>
      <c r="E125" s="121" t="s">
        <v>99</v>
      </c>
      <c r="F125" s="121" t="s">
        <v>1042</v>
      </c>
      <c r="G125" s="124">
        <v>14864</v>
      </c>
      <c r="H125" s="124">
        <v>-2700</v>
      </c>
      <c r="I125" s="124">
        <v>12164</v>
      </c>
      <c r="J125" s="123">
        <v>6676.64</v>
      </c>
      <c r="K125" s="123">
        <v>0</v>
      </c>
      <c r="L125" s="125">
        <v>0</v>
      </c>
      <c r="M125" s="124">
        <v>6676.64</v>
      </c>
      <c r="N125" s="123">
        <v>5487.36</v>
      </c>
      <c r="O125" s="122">
        <v>0.45111499999999999</v>
      </c>
    </row>
    <row r="126" spans="1:15" s="131" customFormat="1">
      <c r="A126" s="121" t="s">
        <v>1079</v>
      </c>
      <c r="B126" s="121" t="s">
        <v>962</v>
      </c>
      <c r="C126" s="121" t="s">
        <v>1044</v>
      </c>
      <c r="D126" s="121" t="s">
        <v>1043</v>
      </c>
      <c r="E126" s="121" t="s">
        <v>95</v>
      </c>
      <c r="F126" s="121" t="s">
        <v>1051</v>
      </c>
      <c r="G126" s="124">
        <v>52400</v>
      </c>
      <c r="H126" s="124">
        <v>2700</v>
      </c>
      <c r="I126" s="124">
        <v>55100</v>
      </c>
      <c r="J126" s="123">
        <v>54809.3</v>
      </c>
      <c r="K126" s="123">
        <v>0</v>
      </c>
      <c r="L126" s="125">
        <v>0</v>
      </c>
      <c r="M126" s="124">
        <v>54809.3</v>
      </c>
      <c r="N126" s="123">
        <v>290.7</v>
      </c>
      <c r="O126" s="122">
        <v>5.2760000000000003E-3</v>
      </c>
    </row>
    <row r="127" spans="1:15" s="131" customFormat="1">
      <c r="A127" s="121" t="s">
        <v>1168</v>
      </c>
      <c r="B127" s="121" t="s">
        <v>1169</v>
      </c>
      <c r="C127" s="121" t="s">
        <v>1044</v>
      </c>
      <c r="D127" s="121" t="s">
        <v>1043</v>
      </c>
      <c r="E127" s="121" t="s">
        <v>103</v>
      </c>
      <c r="F127" s="121" t="s">
        <v>1047</v>
      </c>
      <c r="G127" s="124">
        <v>0</v>
      </c>
      <c r="H127" s="124">
        <v>0</v>
      </c>
      <c r="I127" s="124">
        <v>0</v>
      </c>
      <c r="J127" s="123">
        <v>0</v>
      </c>
      <c r="K127" s="123">
        <v>0</v>
      </c>
      <c r="L127" s="125">
        <v>0</v>
      </c>
      <c r="M127" s="124">
        <v>0</v>
      </c>
      <c r="N127" s="123">
        <v>0</v>
      </c>
      <c r="O127" s="122">
        <v>0</v>
      </c>
    </row>
    <row r="128" spans="1:15" s="131" customFormat="1">
      <c r="A128" s="121" t="s">
        <v>1168</v>
      </c>
      <c r="B128" s="121" t="s">
        <v>1169</v>
      </c>
      <c r="C128" s="121" t="s">
        <v>1044</v>
      </c>
      <c r="D128" s="121" t="s">
        <v>1043</v>
      </c>
      <c r="E128" s="121" t="s">
        <v>844</v>
      </c>
      <c r="F128" s="121" t="s">
        <v>1046</v>
      </c>
      <c r="G128" s="124">
        <v>0</v>
      </c>
      <c r="H128" s="124">
        <v>0</v>
      </c>
      <c r="I128" s="124">
        <v>0</v>
      </c>
      <c r="J128" s="123">
        <v>0</v>
      </c>
      <c r="K128" s="123">
        <v>0</v>
      </c>
      <c r="L128" s="125">
        <v>0</v>
      </c>
      <c r="M128" s="124">
        <v>0</v>
      </c>
      <c r="N128" s="123">
        <v>0</v>
      </c>
      <c r="O128" s="122">
        <v>0</v>
      </c>
    </row>
    <row r="129" spans="1:15" s="131" customFormat="1">
      <c r="A129" s="121" t="s">
        <v>1078</v>
      </c>
      <c r="B129" s="121" t="s">
        <v>901</v>
      </c>
      <c r="C129" s="121" t="s">
        <v>1044</v>
      </c>
      <c r="D129" s="121" t="s">
        <v>1043</v>
      </c>
      <c r="E129" s="121" t="s">
        <v>103</v>
      </c>
      <c r="F129" s="121" t="s">
        <v>1047</v>
      </c>
      <c r="G129" s="124">
        <v>10000</v>
      </c>
      <c r="H129" s="124">
        <v>0</v>
      </c>
      <c r="I129" s="124">
        <v>10000</v>
      </c>
      <c r="J129" s="123">
        <v>6701.09</v>
      </c>
      <c r="K129" s="123">
        <v>0</v>
      </c>
      <c r="L129" s="125">
        <v>0</v>
      </c>
      <c r="M129" s="124">
        <v>6701.09</v>
      </c>
      <c r="N129" s="123">
        <v>3298.91</v>
      </c>
      <c r="O129" s="122">
        <v>0.32989099999999999</v>
      </c>
    </row>
    <row r="130" spans="1:15" s="131" customFormat="1">
      <c r="A130" s="121" t="s">
        <v>1078</v>
      </c>
      <c r="B130" s="121" t="s">
        <v>901</v>
      </c>
      <c r="C130" s="121" t="s">
        <v>1044</v>
      </c>
      <c r="D130" s="121" t="s">
        <v>1043</v>
      </c>
      <c r="E130" s="121" t="s">
        <v>844</v>
      </c>
      <c r="F130" s="121" t="s">
        <v>1046</v>
      </c>
      <c r="G130" s="124">
        <v>6110.79</v>
      </c>
      <c r="H130" s="124">
        <v>0</v>
      </c>
      <c r="I130" s="124">
        <v>6110.79</v>
      </c>
      <c r="J130" s="123">
        <v>5955.42</v>
      </c>
      <c r="K130" s="123">
        <v>0</v>
      </c>
      <c r="L130" s="125">
        <v>0</v>
      </c>
      <c r="M130" s="124">
        <v>5955.42</v>
      </c>
      <c r="N130" s="123">
        <v>155.37</v>
      </c>
      <c r="O130" s="122">
        <v>2.5426000000000001E-2</v>
      </c>
    </row>
    <row r="131" spans="1:15" s="131" customFormat="1">
      <c r="A131" s="121" t="s">
        <v>1078</v>
      </c>
      <c r="B131" s="121" t="s">
        <v>901</v>
      </c>
      <c r="C131" s="121" t="s">
        <v>1044</v>
      </c>
      <c r="D131" s="121" t="s">
        <v>1043</v>
      </c>
      <c r="E131" s="121" t="s">
        <v>99</v>
      </c>
      <c r="F131" s="121" t="s">
        <v>1042</v>
      </c>
      <c r="G131" s="124">
        <v>15147</v>
      </c>
      <c r="H131" s="124">
        <v>-6700</v>
      </c>
      <c r="I131" s="124">
        <v>8447</v>
      </c>
      <c r="J131" s="123">
        <v>7512.76</v>
      </c>
      <c r="K131" s="123">
        <v>0</v>
      </c>
      <c r="L131" s="125">
        <v>0</v>
      </c>
      <c r="M131" s="124">
        <v>7512.76</v>
      </c>
      <c r="N131" s="123">
        <v>934.24</v>
      </c>
      <c r="O131" s="122">
        <v>0.1106</v>
      </c>
    </row>
    <row r="132" spans="1:15" s="131" customFormat="1">
      <c r="A132" s="121" t="s">
        <v>1078</v>
      </c>
      <c r="B132" s="121" t="s">
        <v>901</v>
      </c>
      <c r="C132" s="121" t="s">
        <v>1044</v>
      </c>
      <c r="D132" s="121" t="s">
        <v>1043</v>
      </c>
      <c r="E132" s="121" t="s">
        <v>95</v>
      </c>
      <c r="F132" s="121" t="s">
        <v>1051</v>
      </c>
      <c r="G132" s="124">
        <v>193095.6</v>
      </c>
      <c r="H132" s="124">
        <v>6700</v>
      </c>
      <c r="I132" s="124">
        <v>199795.6</v>
      </c>
      <c r="J132" s="123">
        <v>198479.53</v>
      </c>
      <c r="K132" s="123">
        <v>0</v>
      </c>
      <c r="L132" s="125">
        <v>0</v>
      </c>
      <c r="M132" s="124">
        <v>198479.53</v>
      </c>
      <c r="N132" s="123">
        <v>1316.07</v>
      </c>
      <c r="O132" s="122">
        <v>6.587E-3</v>
      </c>
    </row>
    <row r="133" spans="1:15" s="131" customFormat="1">
      <c r="A133" s="121" t="s">
        <v>1077</v>
      </c>
      <c r="B133" s="121" t="s">
        <v>902</v>
      </c>
      <c r="C133" s="121" t="s">
        <v>1044</v>
      </c>
      <c r="D133" s="121" t="s">
        <v>1043</v>
      </c>
      <c r="E133" s="121" t="s">
        <v>103</v>
      </c>
      <c r="F133" s="121" t="s">
        <v>1047</v>
      </c>
      <c r="G133" s="124">
        <v>28000</v>
      </c>
      <c r="H133" s="124">
        <v>0</v>
      </c>
      <c r="I133" s="124">
        <v>28000</v>
      </c>
      <c r="J133" s="123">
        <v>24084.22</v>
      </c>
      <c r="K133" s="123">
        <v>0</v>
      </c>
      <c r="L133" s="125">
        <v>0</v>
      </c>
      <c r="M133" s="124">
        <v>24084.22</v>
      </c>
      <c r="N133" s="123">
        <v>3915.78</v>
      </c>
      <c r="O133" s="122">
        <v>0.139849</v>
      </c>
    </row>
    <row r="134" spans="1:15" s="131" customFormat="1">
      <c r="A134" s="121" t="s">
        <v>1077</v>
      </c>
      <c r="B134" s="121" t="s">
        <v>902</v>
      </c>
      <c r="C134" s="121" t="s">
        <v>1044</v>
      </c>
      <c r="D134" s="121" t="s">
        <v>1043</v>
      </c>
      <c r="E134" s="121" t="s">
        <v>844</v>
      </c>
      <c r="F134" s="121" t="s">
        <v>1046</v>
      </c>
      <c r="G134" s="124">
        <v>1089.76</v>
      </c>
      <c r="H134" s="124">
        <v>0</v>
      </c>
      <c r="I134" s="124">
        <v>1089.76</v>
      </c>
      <c r="J134" s="123">
        <v>972.47</v>
      </c>
      <c r="K134" s="123">
        <v>0</v>
      </c>
      <c r="L134" s="125">
        <v>0</v>
      </c>
      <c r="M134" s="124">
        <v>972.47</v>
      </c>
      <c r="N134" s="123">
        <v>117.29</v>
      </c>
      <c r="O134" s="122">
        <v>0.107629</v>
      </c>
    </row>
    <row r="135" spans="1:15" s="131" customFormat="1">
      <c r="A135" s="121" t="s">
        <v>1077</v>
      </c>
      <c r="B135" s="121" t="s">
        <v>902</v>
      </c>
      <c r="C135" s="121" t="s">
        <v>1044</v>
      </c>
      <c r="D135" s="121" t="s">
        <v>1043</v>
      </c>
      <c r="E135" s="121" t="s">
        <v>99</v>
      </c>
      <c r="F135" s="121" t="s">
        <v>1042</v>
      </c>
      <c r="G135" s="124">
        <v>10920</v>
      </c>
      <c r="H135" s="124">
        <v>0</v>
      </c>
      <c r="I135" s="124">
        <v>10920</v>
      </c>
      <c r="J135" s="123">
        <v>10647.06</v>
      </c>
      <c r="K135" s="123">
        <v>0</v>
      </c>
      <c r="L135" s="125">
        <v>0</v>
      </c>
      <c r="M135" s="124">
        <v>10647.06</v>
      </c>
      <c r="N135" s="123">
        <v>272.94</v>
      </c>
      <c r="O135" s="122">
        <v>2.4995E-2</v>
      </c>
    </row>
    <row r="136" spans="1:15" s="131" customFormat="1">
      <c r="A136" s="121" t="s">
        <v>1076</v>
      </c>
      <c r="B136" s="121" t="s">
        <v>903</v>
      </c>
      <c r="C136" s="121" t="s">
        <v>1044</v>
      </c>
      <c r="D136" s="121" t="s">
        <v>1043</v>
      </c>
      <c r="E136" s="121" t="s">
        <v>103</v>
      </c>
      <c r="F136" s="121" t="s">
        <v>1047</v>
      </c>
      <c r="G136" s="124">
        <v>36800</v>
      </c>
      <c r="H136" s="124">
        <v>-161.47999999999999</v>
      </c>
      <c r="I136" s="124">
        <v>36638.519999999997</v>
      </c>
      <c r="J136" s="123">
        <v>24196.76</v>
      </c>
      <c r="K136" s="123">
        <v>0</v>
      </c>
      <c r="L136" s="125">
        <v>0</v>
      </c>
      <c r="M136" s="124">
        <v>24196.76</v>
      </c>
      <c r="N136" s="123">
        <v>12441.76</v>
      </c>
      <c r="O136" s="122">
        <v>0.33958100000000002</v>
      </c>
    </row>
    <row r="137" spans="1:15" s="131" customFormat="1">
      <c r="A137" s="121" t="s">
        <v>1076</v>
      </c>
      <c r="B137" s="121" t="s">
        <v>903</v>
      </c>
      <c r="C137" s="121" t="s">
        <v>1044</v>
      </c>
      <c r="D137" s="121" t="s">
        <v>1043</v>
      </c>
      <c r="E137" s="121" t="s">
        <v>844</v>
      </c>
      <c r="F137" s="121" t="s">
        <v>1046</v>
      </c>
      <c r="G137" s="124">
        <v>1030.4000000000001</v>
      </c>
      <c r="H137" s="124">
        <v>0</v>
      </c>
      <c r="I137" s="124">
        <v>1030.4000000000001</v>
      </c>
      <c r="J137" s="123">
        <v>682.03</v>
      </c>
      <c r="K137" s="123">
        <v>0</v>
      </c>
      <c r="L137" s="125">
        <v>0</v>
      </c>
      <c r="M137" s="124">
        <v>682.03</v>
      </c>
      <c r="N137" s="123">
        <v>348.37</v>
      </c>
      <c r="O137" s="122">
        <v>0.338092</v>
      </c>
    </row>
    <row r="138" spans="1:15" s="131" customFormat="1">
      <c r="A138" s="121" t="s">
        <v>1076</v>
      </c>
      <c r="B138" s="121" t="s">
        <v>903</v>
      </c>
      <c r="C138" s="121" t="s">
        <v>1044</v>
      </c>
      <c r="D138" s="121" t="s">
        <v>1043</v>
      </c>
      <c r="E138" s="121" t="s">
        <v>99</v>
      </c>
      <c r="F138" s="121" t="s">
        <v>1042</v>
      </c>
      <c r="G138" s="124">
        <v>0</v>
      </c>
      <c r="H138" s="124">
        <v>161.47999999999999</v>
      </c>
      <c r="I138" s="124">
        <v>161.47999999999999</v>
      </c>
      <c r="J138" s="123">
        <v>0</v>
      </c>
      <c r="K138" s="123">
        <v>0</v>
      </c>
      <c r="L138" s="125">
        <v>0</v>
      </c>
      <c r="M138" s="124">
        <v>0</v>
      </c>
      <c r="N138" s="123">
        <v>161.47999999999999</v>
      </c>
      <c r="O138" s="122">
        <v>1</v>
      </c>
    </row>
    <row r="139" spans="1:15" s="131" customFormat="1">
      <c r="A139" s="121" t="s">
        <v>1076</v>
      </c>
      <c r="B139" s="121" t="s">
        <v>903</v>
      </c>
      <c r="C139" s="121" t="s">
        <v>1044</v>
      </c>
      <c r="D139" s="121" t="s">
        <v>1043</v>
      </c>
      <c r="E139" s="121" t="s">
        <v>95</v>
      </c>
      <c r="F139" s="121" t="s">
        <v>1051</v>
      </c>
      <c r="G139" s="124">
        <v>0</v>
      </c>
      <c r="H139" s="124">
        <v>0</v>
      </c>
      <c r="I139" s="124">
        <v>0</v>
      </c>
      <c r="J139" s="123">
        <v>161.47999999999999</v>
      </c>
      <c r="K139" s="123">
        <v>0</v>
      </c>
      <c r="L139" s="125">
        <v>0</v>
      </c>
      <c r="M139" s="124">
        <v>161.47999999999999</v>
      </c>
      <c r="N139" s="123">
        <v>-161.47999999999999</v>
      </c>
      <c r="O139" s="122">
        <v>0</v>
      </c>
    </row>
    <row r="140" spans="1:15" s="131" customFormat="1">
      <c r="A140" s="121" t="s">
        <v>1075</v>
      </c>
      <c r="B140" s="121" t="s">
        <v>905</v>
      </c>
      <c r="C140" s="121" t="s">
        <v>1044</v>
      </c>
      <c r="D140" s="121" t="s">
        <v>1043</v>
      </c>
      <c r="E140" s="121" t="s">
        <v>103</v>
      </c>
      <c r="F140" s="121" t="s">
        <v>1047</v>
      </c>
      <c r="G140" s="124">
        <v>165147</v>
      </c>
      <c r="H140" s="124">
        <v>0</v>
      </c>
      <c r="I140" s="124">
        <v>165147</v>
      </c>
      <c r="J140" s="123">
        <v>138146.26999999999</v>
      </c>
      <c r="K140" s="123">
        <v>0</v>
      </c>
      <c r="L140" s="125">
        <v>0</v>
      </c>
      <c r="M140" s="124">
        <v>138146.26999999999</v>
      </c>
      <c r="N140" s="123">
        <v>27000.73</v>
      </c>
      <c r="O140" s="122">
        <v>0.163495</v>
      </c>
    </row>
    <row r="141" spans="1:15" s="131" customFormat="1">
      <c r="A141" s="121" t="s">
        <v>1075</v>
      </c>
      <c r="B141" s="121" t="s">
        <v>905</v>
      </c>
      <c r="C141" s="121" t="s">
        <v>1044</v>
      </c>
      <c r="D141" s="121" t="s">
        <v>1043</v>
      </c>
      <c r="E141" s="121" t="s">
        <v>844</v>
      </c>
      <c r="F141" s="121" t="s">
        <v>1046</v>
      </c>
      <c r="G141" s="124">
        <v>5689.26</v>
      </c>
      <c r="H141" s="124">
        <v>0</v>
      </c>
      <c r="I141" s="124">
        <v>5689.26</v>
      </c>
      <c r="J141" s="123">
        <v>4181.0200000000004</v>
      </c>
      <c r="K141" s="123">
        <v>0</v>
      </c>
      <c r="L141" s="125">
        <v>0</v>
      </c>
      <c r="M141" s="124">
        <v>4181.0200000000004</v>
      </c>
      <c r="N141" s="123">
        <v>1508.24</v>
      </c>
      <c r="O141" s="122">
        <v>0.26510299999999998</v>
      </c>
    </row>
    <row r="142" spans="1:15" s="131" customFormat="1">
      <c r="A142" s="121" t="s">
        <v>1075</v>
      </c>
      <c r="B142" s="121" t="s">
        <v>905</v>
      </c>
      <c r="C142" s="121" t="s">
        <v>1044</v>
      </c>
      <c r="D142" s="121" t="s">
        <v>1043</v>
      </c>
      <c r="E142" s="121" t="s">
        <v>99</v>
      </c>
      <c r="F142" s="121" t="s">
        <v>1042</v>
      </c>
      <c r="G142" s="124">
        <v>38041</v>
      </c>
      <c r="H142" s="124">
        <v>0</v>
      </c>
      <c r="I142" s="124">
        <v>38041</v>
      </c>
      <c r="J142" s="123">
        <v>11175.66</v>
      </c>
      <c r="K142" s="123">
        <v>0</v>
      </c>
      <c r="L142" s="125">
        <v>0</v>
      </c>
      <c r="M142" s="124">
        <v>11175.66</v>
      </c>
      <c r="N142" s="123">
        <v>26865.34</v>
      </c>
      <c r="O142" s="122">
        <v>0.70622099999999999</v>
      </c>
    </row>
    <row r="143" spans="1:15" s="131" customFormat="1">
      <c r="A143" s="121" t="s">
        <v>1074</v>
      </c>
      <c r="B143" s="121" t="s">
        <v>878</v>
      </c>
      <c r="C143" s="121" t="s">
        <v>1044</v>
      </c>
      <c r="D143" s="121" t="s">
        <v>1043</v>
      </c>
      <c r="E143" s="121" t="s">
        <v>103</v>
      </c>
      <c r="F143" s="121" t="s">
        <v>1047</v>
      </c>
      <c r="G143" s="124">
        <v>174590</v>
      </c>
      <c r="H143" s="124">
        <v>0</v>
      </c>
      <c r="I143" s="124">
        <v>174590</v>
      </c>
      <c r="J143" s="123">
        <v>172247.02</v>
      </c>
      <c r="K143" s="123">
        <v>0</v>
      </c>
      <c r="L143" s="125">
        <v>0</v>
      </c>
      <c r="M143" s="124">
        <v>172247.02</v>
      </c>
      <c r="N143" s="123">
        <v>2342.98</v>
      </c>
      <c r="O143" s="122">
        <v>1.342E-2</v>
      </c>
    </row>
    <row r="144" spans="1:15" s="131" customFormat="1">
      <c r="A144" s="121" t="s">
        <v>1074</v>
      </c>
      <c r="B144" s="121" t="s">
        <v>878</v>
      </c>
      <c r="C144" s="121" t="s">
        <v>1044</v>
      </c>
      <c r="D144" s="121" t="s">
        <v>1043</v>
      </c>
      <c r="E144" s="121" t="s">
        <v>844</v>
      </c>
      <c r="F144" s="121" t="s">
        <v>1046</v>
      </c>
      <c r="G144" s="124">
        <v>6169.52</v>
      </c>
      <c r="H144" s="124">
        <v>0</v>
      </c>
      <c r="I144" s="124">
        <v>6169.52</v>
      </c>
      <c r="J144" s="123">
        <v>5171.75</v>
      </c>
      <c r="K144" s="123">
        <v>0</v>
      </c>
      <c r="L144" s="125">
        <v>0</v>
      </c>
      <c r="M144" s="124">
        <v>5171.75</v>
      </c>
      <c r="N144" s="123">
        <v>997.77</v>
      </c>
      <c r="O144" s="122">
        <v>0.16172600000000001</v>
      </c>
    </row>
    <row r="145" spans="1:15" s="131" customFormat="1">
      <c r="A145" s="121" t="s">
        <v>1074</v>
      </c>
      <c r="B145" s="121" t="s">
        <v>878</v>
      </c>
      <c r="C145" s="121" t="s">
        <v>1044</v>
      </c>
      <c r="D145" s="121" t="s">
        <v>1043</v>
      </c>
      <c r="E145" s="121" t="s">
        <v>99</v>
      </c>
      <c r="F145" s="121" t="s">
        <v>1042</v>
      </c>
      <c r="G145" s="124">
        <v>45750</v>
      </c>
      <c r="H145" s="124">
        <v>0</v>
      </c>
      <c r="I145" s="124">
        <v>45750</v>
      </c>
      <c r="J145" s="123">
        <v>12458.28</v>
      </c>
      <c r="K145" s="123">
        <v>0</v>
      </c>
      <c r="L145" s="125">
        <v>0</v>
      </c>
      <c r="M145" s="124">
        <v>12458.28</v>
      </c>
      <c r="N145" s="123">
        <v>33291.72</v>
      </c>
      <c r="O145" s="122">
        <v>0.727688</v>
      </c>
    </row>
    <row r="146" spans="1:15" s="131" customFormat="1">
      <c r="A146" s="121" t="s">
        <v>1073</v>
      </c>
      <c r="B146" s="121" t="s">
        <v>907</v>
      </c>
      <c r="C146" s="121" t="s">
        <v>1044</v>
      </c>
      <c r="D146" s="121" t="s">
        <v>1043</v>
      </c>
      <c r="E146" s="121" t="s">
        <v>103</v>
      </c>
      <c r="F146" s="121" t="s">
        <v>1047</v>
      </c>
      <c r="G146" s="124">
        <v>11357</v>
      </c>
      <c r="H146" s="124">
        <v>0</v>
      </c>
      <c r="I146" s="124">
        <v>11357</v>
      </c>
      <c r="J146" s="123">
        <v>9250.11</v>
      </c>
      <c r="K146" s="123">
        <v>0</v>
      </c>
      <c r="L146" s="125">
        <v>0</v>
      </c>
      <c r="M146" s="124">
        <v>9250.11</v>
      </c>
      <c r="N146" s="123">
        <v>2106.89</v>
      </c>
      <c r="O146" s="122">
        <v>0.18551500000000001</v>
      </c>
    </row>
    <row r="147" spans="1:15" s="131" customFormat="1">
      <c r="A147" s="121" t="s">
        <v>1073</v>
      </c>
      <c r="B147" s="121" t="s">
        <v>907</v>
      </c>
      <c r="C147" s="121" t="s">
        <v>1044</v>
      </c>
      <c r="D147" s="121" t="s">
        <v>1043</v>
      </c>
      <c r="E147" s="121" t="s">
        <v>844</v>
      </c>
      <c r="F147" s="121" t="s">
        <v>1046</v>
      </c>
      <c r="G147" s="124">
        <v>1753.65</v>
      </c>
      <c r="H147" s="124">
        <v>0</v>
      </c>
      <c r="I147" s="124">
        <v>1753.65</v>
      </c>
      <c r="J147" s="123">
        <v>1582.78</v>
      </c>
      <c r="K147" s="123">
        <v>0</v>
      </c>
      <c r="L147" s="125">
        <v>0</v>
      </c>
      <c r="M147" s="124">
        <v>1582.78</v>
      </c>
      <c r="N147" s="123">
        <v>170.87</v>
      </c>
      <c r="O147" s="122">
        <v>9.7436999999999996E-2</v>
      </c>
    </row>
    <row r="148" spans="1:15" s="131" customFormat="1">
      <c r="A148" s="121" t="s">
        <v>1073</v>
      </c>
      <c r="B148" s="121" t="s">
        <v>907</v>
      </c>
      <c r="C148" s="121" t="s">
        <v>1044</v>
      </c>
      <c r="D148" s="121" t="s">
        <v>1043</v>
      </c>
      <c r="E148" s="121" t="s">
        <v>99</v>
      </c>
      <c r="F148" s="121" t="s">
        <v>1042</v>
      </c>
      <c r="G148" s="124">
        <v>0</v>
      </c>
      <c r="H148" s="124">
        <v>0</v>
      </c>
      <c r="I148" s="124">
        <v>0</v>
      </c>
      <c r="J148" s="123">
        <v>0</v>
      </c>
      <c r="K148" s="123">
        <v>0</v>
      </c>
      <c r="L148" s="125">
        <v>0</v>
      </c>
      <c r="M148" s="124">
        <v>0</v>
      </c>
      <c r="N148" s="123">
        <v>0</v>
      </c>
      <c r="O148" s="122">
        <v>0</v>
      </c>
    </row>
    <row r="149" spans="1:15" s="131" customFormat="1">
      <c r="A149" s="121" t="s">
        <v>1073</v>
      </c>
      <c r="B149" s="121" t="s">
        <v>907</v>
      </c>
      <c r="C149" s="121" t="s">
        <v>1044</v>
      </c>
      <c r="D149" s="121" t="s">
        <v>1043</v>
      </c>
      <c r="E149" s="121" t="s">
        <v>95</v>
      </c>
      <c r="F149" s="121" t="s">
        <v>1051</v>
      </c>
      <c r="G149" s="124">
        <v>51273.4</v>
      </c>
      <c r="H149" s="124">
        <v>0</v>
      </c>
      <c r="I149" s="124">
        <v>51273.4</v>
      </c>
      <c r="J149" s="123">
        <v>47277.63</v>
      </c>
      <c r="K149" s="123">
        <v>0</v>
      </c>
      <c r="L149" s="125">
        <v>0</v>
      </c>
      <c r="M149" s="124">
        <v>47277.63</v>
      </c>
      <c r="N149" s="123">
        <v>3995.77</v>
      </c>
      <c r="O149" s="122">
        <v>7.7931E-2</v>
      </c>
    </row>
    <row r="150" spans="1:15" s="131" customFormat="1">
      <c r="A150" s="121" t="s">
        <v>1072</v>
      </c>
      <c r="B150" s="121" t="s">
        <v>908</v>
      </c>
      <c r="C150" s="121" t="s">
        <v>1044</v>
      </c>
      <c r="D150" s="121" t="s">
        <v>1043</v>
      </c>
      <c r="E150" s="121" t="s">
        <v>103</v>
      </c>
      <c r="F150" s="121" t="s">
        <v>1047</v>
      </c>
      <c r="G150" s="124">
        <v>11985</v>
      </c>
      <c r="H150" s="124">
        <v>0</v>
      </c>
      <c r="I150" s="124">
        <v>11985</v>
      </c>
      <c r="J150" s="123">
        <v>7509.64</v>
      </c>
      <c r="K150" s="123">
        <v>0</v>
      </c>
      <c r="L150" s="125">
        <v>0</v>
      </c>
      <c r="M150" s="124">
        <v>7509.64</v>
      </c>
      <c r="N150" s="123">
        <v>4475.3599999999997</v>
      </c>
      <c r="O150" s="122">
        <v>0.37341299999999999</v>
      </c>
    </row>
    <row r="151" spans="1:15" s="131" customFormat="1">
      <c r="A151" s="121" t="s">
        <v>1072</v>
      </c>
      <c r="B151" s="121" t="s">
        <v>908</v>
      </c>
      <c r="C151" s="121" t="s">
        <v>1044</v>
      </c>
      <c r="D151" s="121" t="s">
        <v>1043</v>
      </c>
      <c r="E151" s="121" t="s">
        <v>844</v>
      </c>
      <c r="F151" s="121" t="s">
        <v>1046</v>
      </c>
      <c r="G151" s="124">
        <v>335.58</v>
      </c>
      <c r="H151" s="124">
        <v>0</v>
      </c>
      <c r="I151" s="124">
        <v>335.58</v>
      </c>
      <c r="J151" s="123">
        <v>210.27</v>
      </c>
      <c r="K151" s="123">
        <v>0</v>
      </c>
      <c r="L151" s="125">
        <v>0</v>
      </c>
      <c r="M151" s="124">
        <v>210.27</v>
      </c>
      <c r="N151" s="123">
        <v>125.31</v>
      </c>
      <c r="O151" s="122">
        <v>0.37341299999999999</v>
      </c>
    </row>
    <row r="152" spans="1:15" s="131" customFormat="1">
      <c r="A152" s="121" t="s">
        <v>1071</v>
      </c>
      <c r="B152" s="121" t="s">
        <v>910</v>
      </c>
      <c r="C152" s="121" t="s">
        <v>1044</v>
      </c>
      <c r="D152" s="121" t="s">
        <v>1043</v>
      </c>
      <c r="E152" s="121" t="s">
        <v>103</v>
      </c>
      <c r="F152" s="121" t="s">
        <v>1047</v>
      </c>
      <c r="G152" s="124">
        <v>20000</v>
      </c>
      <c r="H152" s="124">
        <v>0</v>
      </c>
      <c r="I152" s="124">
        <v>20000</v>
      </c>
      <c r="J152" s="123">
        <v>16358.63</v>
      </c>
      <c r="K152" s="123">
        <v>0</v>
      </c>
      <c r="L152" s="125">
        <v>0</v>
      </c>
      <c r="M152" s="124">
        <v>16358.63</v>
      </c>
      <c r="N152" s="123">
        <v>3641.37</v>
      </c>
      <c r="O152" s="122">
        <v>0.18206900000000001</v>
      </c>
    </row>
    <row r="153" spans="1:15" s="131" customFormat="1">
      <c r="A153" s="121" t="s">
        <v>1071</v>
      </c>
      <c r="B153" s="121" t="s">
        <v>910</v>
      </c>
      <c r="C153" s="121" t="s">
        <v>1044</v>
      </c>
      <c r="D153" s="121" t="s">
        <v>1043</v>
      </c>
      <c r="E153" s="121" t="s">
        <v>844</v>
      </c>
      <c r="F153" s="121" t="s">
        <v>1046</v>
      </c>
      <c r="G153" s="124">
        <v>4659.18</v>
      </c>
      <c r="H153" s="124">
        <v>0</v>
      </c>
      <c r="I153" s="124">
        <v>4659.18</v>
      </c>
      <c r="J153" s="123">
        <v>4219.8999999999996</v>
      </c>
      <c r="K153" s="123">
        <v>0</v>
      </c>
      <c r="L153" s="125">
        <v>0</v>
      </c>
      <c r="M153" s="124">
        <v>4219.8999999999996</v>
      </c>
      <c r="N153" s="123">
        <v>439.28</v>
      </c>
      <c r="O153" s="122">
        <v>9.4283000000000006E-2</v>
      </c>
    </row>
    <row r="154" spans="1:15" s="131" customFormat="1">
      <c r="A154" s="121" t="s">
        <v>1071</v>
      </c>
      <c r="B154" s="121" t="s">
        <v>910</v>
      </c>
      <c r="C154" s="121" t="s">
        <v>1044</v>
      </c>
      <c r="D154" s="121" t="s">
        <v>1043</v>
      </c>
      <c r="E154" s="121" t="s">
        <v>99</v>
      </c>
      <c r="F154" s="121" t="s">
        <v>1042</v>
      </c>
      <c r="G154" s="124">
        <v>10120</v>
      </c>
      <c r="H154" s="124">
        <v>0</v>
      </c>
      <c r="I154" s="124">
        <v>10120</v>
      </c>
      <c r="J154" s="123">
        <v>0</v>
      </c>
      <c r="K154" s="123">
        <v>0</v>
      </c>
      <c r="L154" s="125">
        <v>0</v>
      </c>
      <c r="M154" s="124">
        <v>0</v>
      </c>
      <c r="N154" s="123">
        <v>10120</v>
      </c>
      <c r="O154" s="122">
        <v>1</v>
      </c>
    </row>
    <row r="155" spans="1:15" s="131" customFormat="1">
      <c r="A155" s="121" t="s">
        <v>1071</v>
      </c>
      <c r="B155" s="121" t="s">
        <v>910</v>
      </c>
      <c r="C155" s="121" t="s">
        <v>1044</v>
      </c>
      <c r="D155" s="121" t="s">
        <v>1043</v>
      </c>
      <c r="E155" s="121" t="s">
        <v>95</v>
      </c>
      <c r="F155" s="121" t="s">
        <v>1051</v>
      </c>
      <c r="G155" s="124">
        <v>136279.29999999999</v>
      </c>
      <c r="H155" s="124">
        <v>0</v>
      </c>
      <c r="I155" s="124">
        <v>136279.29999999999</v>
      </c>
      <c r="J155" s="123">
        <v>134352.15</v>
      </c>
      <c r="K155" s="123">
        <v>0</v>
      </c>
      <c r="L155" s="125">
        <v>0</v>
      </c>
      <c r="M155" s="124">
        <v>134352.15</v>
      </c>
      <c r="N155" s="123">
        <v>1927.15</v>
      </c>
      <c r="O155" s="122">
        <v>1.4141000000000001E-2</v>
      </c>
    </row>
    <row r="156" spans="1:15" s="131" customFormat="1">
      <c r="A156" s="121" t="s">
        <v>1070</v>
      </c>
      <c r="B156" s="121" t="s">
        <v>911</v>
      </c>
      <c r="C156" s="121" t="s">
        <v>1044</v>
      </c>
      <c r="D156" s="121" t="s">
        <v>1043</v>
      </c>
      <c r="E156" s="121" t="s">
        <v>103</v>
      </c>
      <c r="F156" s="121" t="s">
        <v>1047</v>
      </c>
      <c r="G156" s="124">
        <v>9655</v>
      </c>
      <c r="H156" s="124">
        <v>0</v>
      </c>
      <c r="I156" s="124">
        <v>9655</v>
      </c>
      <c r="J156" s="123">
        <v>6363.34</v>
      </c>
      <c r="K156" s="123">
        <v>0</v>
      </c>
      <c r="L156" s="125">
        <v>0</v>
      </c>
      <c r="M156" s="124">
        <v>6363.34</v>
      </c>
      <c r="N156" s="123">
        <v>3291.66</v>
      </c>
      <c r="O156" s="122">
        <v>0.34092800000000001</v>
      </c>
    </row>
    <row r="157" spans="1:15" s="131" customFormat="1">
      <c r="A157" s="121" t="s">
        <v>1070</v>
      </c>
      <c r="B157" s="121" t="s">
        <v>911</v>
      </c>
      <c r="C157" s="121" t="s">
        <v>1044</v>
      </c>
      <c r="D157" s="121" t="s">
        <v>1043</v>
      </c>
      <c r="E157" s="121" t="s">
        <v>844</v>
      </c>
      <c r="F157" s="121" t="s">
        <v>1046</v>
      </c>
      <c r="G157" s="124">
        <v>270.33999999999997</v>
      </c>
      <c r="H157" s="124">
        <v>0</v>
      </c>
      <c r="I157" s="124">
        <v>270.33999999999997</v>
      </c>
      <c r="J157" s="123">
        <v>178.17</v>
      </c>
      <c r="K157" s="123">
        <v>0</v>
      </c>
      <c r="L157" s="125">
        <v>0</v>
      </c>
      <c r="M157" s="124">
        <v>178.17</v>
      </c>
      <c r="N157" s="123">
        <v>92.17</v>
      </c>
      <c r="O157" s="122">
        <v>0.34094099999999999</v>
      </c>
    </row>
    <row r="158" spans="1:15" s="131" customFormat="1">
      <c r="A158" s="121" t="s">
        <v>1069</v>
      </c>
      <c r="B158" s="121" t="s">
        <v>913</v>
      </c>
      <c r="C158" s="121" t="s">
        <v>1044</v>
      </c>
      <c r="D158" s="121" t="s">
        <v>1043</v>
      </c>
      <c r="E158" s="121" t="s">
        <v>103</v>
      </c>
      <c r="F158" s="121" t="s">
        <v>1047</v>
      </c>
      <c r="G158" s="124">
        <v>60000</v>
      </c>
      <c r="H158" s="124">
        <v>381.4</v>
      </c>
      <c r="I158" s="124">
        <v>60381.4</v>
      </c>
      <c r="J158" s="123">
        <v>32600.400000000001</v>
      </c>
      <c r="K158" s="123">
        <v>0</v>
      </c>
      <c r="L158" s="125">
        <v>0</v>
      </c>
      <c r="M158" s="124">
        <v>32600.400000000001</v>
      </c>
      <c r="N158" s="123">
        <v>27781</v>
      </c>
      <c r="O158" s="122">
        <v>0.460092</v>
      </c>
    </row>
    <row r="159" spans="1:15" s="131" customFormat="1">
      <c r="A159" s="121" t="s">
        <v>1069</v>
      </c>
      <c r="B159" s="121" t="s">
        <v>913</v>
      </c>
      <c r="C159" s="121" t="s">
        <v>1044</v>
      </c>
      <c r="D159" s="121" t="s">
        <v>1043</v>
      </c>
      <c r="E159" s="121" t="s">
        <v>107</v>
      </c>
      <c r="F159" s="121" t="s">
        <v>1049</v>
      </c>
      <c r="G159" s="124">
        <v>0</v>
      </c>
      <c r="H159" s="124">
        <v>0</v>
      </c>
      <c r="I159" s="124">
        <v>0</v>
      </c>
      <c r="J159" s="123">
        <v>1000</v>
      </c>
      <c r="K159" s="123">
        <v>0</v>
      </c>
      <c r="L159" s="125">
        <v>0</v>
      </c>
      <c r="M159" s="124">
        <v>1000</v>
      </c>
      <c r="N159" s="123">
        <v>-1000</v>
      </c>
      <c r="O159" s="122">
        <v>0</v>
      </c>
    </row>
    <row r="160" spans="1:15" s="131" customFormat="1">
      <c r="A160" s="121" t="s">
        <v>1069</v>
      </c>
      <c r="B160" s="121" t="s">
        <v>913</v>
      </c>
      <c r="C160" s="121" t="s">
        <v>1044</v>
      </c>
      <c r="D160" s="121" t="s">
        <v>1043</v>
      </c>
      <c r="E160" s="121" t="s">
        <v>844</v>
      </c>
      <c r="F160" s="121" t="s">
        <v>1046</v>
      </c>
      <c r="G160" s="124">
        <v>1680</v>
      </c>
      <c r="H160" s="124">
        <v>0</v>
      </c>
      <c r="I160" s="124">
        <v>1680</v>
      </c>
      <c r="J160" s="123">
        <v>912.81</v>
      </c>
      <c r="K160" s="123">
        <v>0</v>
      </c>
      <c r="L160" s="125">
        <v>0</v>
      </c>
      <c r="M160" s="124">
        <v>912.81</v>
      </c>
      <c r="N160" s="123">
        <v>767.19</v>
      </c>
      <c r="O160" s="122">
        <v>0.45666099999999998</v>
      </c>
    </row>
    <row r="161" spans="1:15" s="131" customFormat="1">
      <c r="A161" s="121" t="s">
        <v>1068</v>
      </c>
      <c r="B161" s="121" t="s">
        <v>914</v>
      </c>
      <c r="C161" s="121" t="s">
        <v>1044</v>
      </c>
      <c r="D161" s="121" t="s">
        <v>1043</v>
      </c>
      <c r="E161" s="121" t="s">
        <v>103</v>
      </c>
      <c r="F161" s="121" t="s">
        <v>1047</v>
      </c>
      <c r="G161" s="124">
        <v>27100</v>
      </c>
      <c r="H161" s="124">
        <v>0</v>
      </c>
      <c r="I161" s="124">
        <v>27100</v>
      </c>
      <c r="J161" s="123">
        <v>24676.17</v>
      </c>
      <c r="K161" s="123">
        <v>0</v>
      </c>
      <c r="L161" s="125">
        <v>0</v>
      </c>
      <c r="M161" s="124">
        <v>24676.17</v>
      </c>
      <c r="N161" s="123">
        <v>2423.83</v>
      </c>
      <c r="O161" s="122">
        <v>8.9440000000000006E-2</v>
      </c>
    </row>
    <row r="162" spans="1:15" s="131" customFormat="1">
      <c r="A162" s="121" t="s">
        <v>1068</v>
      </c>
      <c r="B162" s="121" t="s">
        <v>914</v>
      </c>
      <c r="C162" s="121" t="s">
        <v>1044</v>
      </c>
      <c r="D162" s="121" t="s">
        <v>1043</v>
      </c>
      <c r="E162" s="121" t="s">
        <v>844</v>
      </c>
      <c r="F162" s="121" t="s">
        <v>1046</v>
      </c>
      <c r="G162" s="124">
        <v>1844.95</v>
      </c>
      <c r="H162" s="124">
        <v>0</v>
      </c>
      <c r="I162" s="124">
        <v>1844.95</v>
      </c>
      <c r="J162" s="123">
        <v>1422.87</v>
      </c>
      <c r="K162" s="123">
        <v>0</v>
      </c>
      <c r="L162" s="125">
        <v>0</v>
      </c>
      <c r="M162" s="124">
        <v>1422.87</v>
      </c>
      <c r="N162" s="123">
        <v>422.08</v>
      </c>
      <c r="O162" s="122">
        <v>0.22877600000000001</v>
      </c>
    </row>
    <row r="163" spans="1:15" s="131" customFormat="1">
      <c r="A163" s="121" t="s">
        <v>1068</v>
      </c>
      <c r="B163" s="121" t="s">
        <v>914</v>
      </c>
      <c r="C163" s="121" t="s">
        <v>1044</v>
      </c>
      <c r="D163" s="121" t="s">
        <v>1043</v>
      </c>
      <c r="E163" s="121" t="s">
        <v>99</v>
      </c>
      <c r="F163" s="121" t="s">
        <v>1042</v>
      </c>
      <c r="G163" s="124">
        <v>38791</v>
      </c>
      <c r="H163" s="124">
        <v>0</v>
      </c>
      <c r="I163" s="124">
        <v>38791</v>
      </c>
      <c r="J163" s="123">
        <v>26140.29</v>
      </c>
      <c r="K163" s="123">
        <v>0</v>
      </c>
      <c r="L163" s="125">
        <v>0</v>
      </c>
      <c r="M163" s="124">
        <v>26140.29</v>
      </c>
      <c r="N163" s="123">
        <v>12650.71</v>
      </c>
      <c r="O163" s="122">
        <v>0.326125</v>
      </c>
    </row>
    <row r="164" spans="1:15" s="131" customFormat="1">
      <c r="A164" s="121" t="s">
        <v>1067</v>
      </c>
      <c r="B164" s="121" t="s">
        <v>915</v>
      </c>
      <c r="C164" s="121" t="s">
        <v>1044</v>
      </c>
      <c r="D164" s="121" t="s">
        <v>1043</v>
      </c>
      <c r="E164" s="121" t="s">
        <v>103</v>
      </c>
      <c r="F164" s="121" t="s">
        <v>1047</v>
      </c>
      <c r="G164" s="124">
        <v>40000</v>
      </c>
      <c r="H164" s="124">
        <v>-1032.8</v>
      </c>
      <c r="I164" s="124">
        <v>38967.199999999997</v>
      </c>
      <c r="J164" s="123">
        <v>3030</v>
      </c>
      <c r="K164" s="123">
        <v>0</v>
      </c>
      <c r="L164" s="125">
        <v>0</v>
      </c>
      <c r="M164" s="124">
        <v>3030</v>
      </c>
      <c r="N164" s="123">
        <v>35937.199999999997</v>
      </c>
      <c r="O164" s="122">
        <v>0.92224200000000001</v>
      </c>
    </row>
    <row r="165" spans="1:15" s="131" customFormat="1">
      <c r="A165" s="121" t="s">
        <v>1067</v>
      </c>
      <c r="B165" s="121" t="s">
        <v>915</v>
      </c>
      <c r="C165" s="121" t="s">
        <v>1044</v>
      </c>
      <c r="D165" s="121" t="s">
        <v>1043</v>
      </c>
      <c r="E165" s="121" t="s">
        <v>844</v>
      </c>
      <c r="F165" s="121" t="s">
        <v>1046</v>
      </c>
      <c r="G165" s="124">
        <v>1120</v>
      </c>
      <c r="H165" s="124">
        <v>0</v>
      </c>
      <c r="I165" s="124">
        <v>1120</v>
      </c>
      <c r="J165" s="123">
        <v>84.84</v>
      </c>
      <c r="K165" s="123">
        <v>0</v>
      </c>
      <c r="L165" s="125">
        <v>0</v>
      </c>
      <c r="M165" s="124">
        <v>84.84</v>
      </c>
      <c r="N165" s="123">
        <v>1035.1600000000001</v>
      </c>
      <c r="O165" s="122">
        <v>0.92425000000000002</v>
      </c>
    </row>
    <row r="166" spans="1:15" s="131" customFormat="1">
      <c r="A166" s="121" t="s">
        <v>1066</v>
      </c>
      <c r="B166" s="121" t="s">
        <v>916</v>
      </c>
      <c r="C166" s="121" t="s">
        <v>1044</v>
      </c>
      <c r="D166" s="121" t="s">
        <v>1170</v>
      </c>
      <c r="E166" s="121" t="s">
        <v>99</v>
      </c>
      <c r="F166" s="121" t="s">
        <v>1042</v>
      </c>
      <c r="G166" s="124">
        <v>0</v>
      </c>
      <c r="H166" s="124">
        <v>0</v>
      </c>
      <c r="I166" s="124">
        <v>0</v>
      </c>
      <c r="J166" s="123">
        <v>0</v>
      </c>
      <c r="K166" s="123">
        <v>0</v>
      </c>
      <c r="L166" s="125">
        <v>0</v>
      </c>
      <c r="M166" s="124">
        <v>0</v>
      </c>
      <c r="N166" s="123">
        <v>0</v>
      </c>
      <c r="O166" s="122">
        <v>0</v>
      </c>
    </row>
    <row r="167" spans="1:15" s="131" customFormat="1">
      <c r="A167" s="121" t="s">
        <v>1066</v>
      </c>
      <c r="B167" s="121" t="s">
        <v>916</v>
      </c>
      <c r="C167" s="121" t="s">
        <v>1044</v>
      </c>
      <c r="D167" s="121" t="s">
        <v>1043</v>
      </c>
      <c r="E167" s="121" t="s">
        <v>103</v>
      </c>
      <c r="F167" s="121" t="s">
        <v>1047</v>
      </c>
      <c r="G167" s="124">
        <v>6300</v>
      </c>
      <c r="H167" s="124">
        <v>0</v>
      </c>
      <c r="I167" s="124">
        <v>6300</v>
      </c>
      <c r="J167" s="123">
        <v>5458.72</v>
      </c>
      <c r="K167" s="123">
        <v>0</v>
      </c>
      <c r="L167" s="125">
        <v>0</v>
      </c>
      <c r="M167" s="124">
        <v>5458.72</v>
      </c>
      <c r="N167" s="123">
        <v>841.28</v>
      </c>
      <c r="O167" s="122">
        <v>0.13353699999999999</v>
      </c>
    </row>
    <row r="168" spans="1:15" s="131" customFormat="1">
      <c r="A168" s="121" t="s">
        <v>1066</v>
      </c>
      <c r="B168" s="121" t="s">
        <v>916</v>
      </c>
      <c r="C168" s="121" t="s">
        <v>1044</v>
      </c>
      <c r="D168" s="121" t="s">
        <v>1043</v>
      </c>
      <c r="E168" s="121" t="s">
        <v>844</v>
      </c>
      <c r="F168" s="121" t="s">
        <v>1046</v>
      </c>
      <c r="G168" s="124">
        <v>5619.16</v>
      </c>
      <c r="H168" s="124">
        <v>0</v>
      </c>
      <c r="I168" s="124">
        <v>5619.16</v>
      </c>
      <c r="J168" s="123">
        <v>5312.89</v>
      </c>
      <c r="K168" s="123">
        <v>0</v>
      </c>
      <c r="L168" s="125">
        <v>0</v>
      </c>
      <c r="M168" s="124">
        <v>5312.89</v>
      </c>
      <c r="N168" s="123">
        <v>306.27</v>
      </c>
      <c r="O168" s="122">
        <v>5.4504999999999998E-2</v>
      </c>
    </row>
    <row r="169" spans="1:15" s="131" customFormat="1">
      <c r="A169" s="121" t="s">
        <v>1066</v>
      </c>
      <c r="B169" s="121" t="s">
        <v>916</v>
      </c>
      <c r="C169" s="121" t="s">
        <v>1044</v>
      </c>
      <c r="D169" s="121" t="s">
        <v>1043</v>
      </c>
      <c r="E169" s="121" t="s">
        <v>99</v>
      </c>
      <c r="F169" s="121" t="s">
        <v>1042</v>
      </c>
      <c r="G169" s="124">
        <v>18500</v>
      </c>
      <c r="H169" s="124">
        <v>0</v>
      </c>
      <c r="I169" s="124">
        <v>18500</v>
      </c>
      <c r="J169" s="123">
        <v>10496.23</v>
      </c>
      <c r="K169" s="123">
        <v>0</v>
      </c>
      <c r="L169" s="125">
        <v>0</v>
      </c>
      <c r="M169" s="124">
        <v>10496.23</v>
      </c>
      <c r="N169" s="123">
        <v>8003.77</v>
      </c>
      <c r="O169" s="122">
        <v>0.43263600000000002</v>
      </c>
    </row>
    <row r="170" spans="1:15" s="131" customFormat="1">
      <c r="A170" s="121" t="s">
        <v>1066</v>
      </c>
      <c r="B170" s="121" t="s">
        <v>916</v>
      </c>
      <c r="C170" s="121" t="s">
        <v>1044</v>
      </c>
      <c r="D170" s="121" t="s">
        <v>1043</v>
      </c>
      <c r="E170" s="121" t="s">
        <v>95</v>
      </c>
      <c r="F170" s="121" t="s">
        <v>1051</v>
      </c>
      <c r="G170" s="124">
        <v>175884.44</v>
      </c>
      <c r="H170" s="124">
        <v>0</v>
      </c>
      <c r="I170" s="124">
        <v>175884.44</v>
      </c>
      <c r="J170" s="123">
        <v>173791.6</v>
      </c>
      <c r="K170" s="123">
        <v>0</v>
      </c>
      <c r="L170" s="125">
        <v>0</v>
      </c>
      <c r="M170" s="124">
        <v>173791.6</v>
      </c>
      <c r="N170" s="123">
        <v>2092.84</v>
      </c>
      <c r="O170" s="122">
        <v>1.1899E-2</v>
      </c>
    </row>
    <row r="171" spans="1:15" s="131" customFormat="1">
      <c r="A171" s="121" t="s">
        <v>1065</v>
      </c>
      <c r="B171" s="121" t="s">
        <v>918</v>
      </c>
      <c r="C171" s="121" t="s">
        <v>1044</v>
      </c>
      <c r="D171" s="121" t="s">
        <v>1043</v>
      </c>
      <c r="E171" s="121" t="s">
        <v>103</v>
      </c>
      <c r="F171" s="121" t="s">
        <v>1047</v>
      </c>
      <c r="G171" s="124">
        <v>5300</v>
      </c>
      <c r="H171" s="124">
        <v>0</v>
      </c>
      <c r="I171" s="124">
        <v>5300</v>
      </c>
      <c r="J171" s="123">
        <v>1855.99</v>
      </c>
      <c r="K171" s="123">
        <v>0</v>
      </c>
      <c r="L171" s="125">
        <v>0</v>
      </c>
      <c r="M171" s="124">
        <v>1855.99</v>
      </c>
      <c r="N171" s="123">
        <v>3444.01</v>
      </c>
      <c r="O171" s="122">
        <v>0.64981299999999997</v>
      </c>
    </row>
    <row r="172" spans="1:15" s="131" customFormat="1">
      <c r="A172" s="121" t="s">
        <v>1065</v>
      </c>
      <c r="B172" s="121" t="s">
        <v>918</v>
      </c>
      <c r="C172" s="121" t="s">
        <v>1044</v>
      </c>
      <c r="D172" s="121" t="s">
        <v>1043</v>
      </c>
      <c r="E172" s="121" t="s">
        <v>844</v>
      </c>
      <c r="F172" s="121" t="s">
        <v>1046</v>
      </c>
      <c r="G172" s="124">
        <v>803.6</v>
      </c>
      <c r="H172" s="124">
        <v>0</v>
      </c>
      <c r="I172" s="124">
        <v>803.6</v>
      </c>
      <c r="J172" s="123">
        <v>410.67</v>
      </c>
      <c r="K172" s="123">
        <v>0</v>
      </c>
      <c r="L172" s="125">
        <v>0</v>
      </c>
      <c r="M172" s="124">
        <v>410.67</v>
      </c>
      <c r="N172" s="123">
        <v>392.93</v>
      </c>
      <c r="O172" s="122">
        <v>0.48896200000000001</v>
      </c>
    </row>
    <row r="173" spans="1:15" s="131" customFormat="1">
      <c r="A173" s="121" t="s">
        <v>1065</v>
      </c>
      <c r="B173" s="121" t="s">
        <v>918</v>
      </c>
      <c r="C173" s="121" t="s">
        <v>1044</v>
      </c>
      <c r="D173" s="121" t="s">
        <v>1043</v>
      </c>
      <c r="E173" s="121" t="s">
        <v>99</v>
      </c>
      <c r="F173" s="121" t="s">
        <v>1042</v>
      </c>
      <c r="G173" s="124">
        <v>23400</v>
      </c>
      <c r="H173" s="124">
        <v>0</v>
      </c>
      <c r="I173" s="124">
        <v>23400</v>
      </c>
      <c r="J173" s="123">
        <v>12810.69</v>
      </c>
      <c r="K173" s="123">
        <v>0</v>
      </c>
      <c r="L173" s="125">
        <v>0</v>
      </c>
      <c r="M173" s="124">
        <v>12810.69</v>
      </c>
      <c r="N173" s="123">
        <v>10589.31</v>
      </c>
      <c r="O173" s="122">
        <v>0.45253500000000002</v>
      </c>
    </row>
    <row r="174" spans="1:15" s="131" customFormat="1">
      <c r="A174" s="121" t="s">
        <v>1064</v>
      </c>
      <c r="B174" s="121" t="s">
        <v>919</v>
      </c>
      <c r="C174" s="121" t="s">
        <v>1044</v>
      </c>
      <c r="D174" s="121" t="s">
        <v>1043</v>
      </c>
      <c r="E174" s="121" t="s">
        <v>103</v>
      </c>
      <c r="F174" s="121" t="s">
        <v>1047</v>
      </c>
      <c r="G174" s="124">
        <v>1929</v>
      </c>
      <c r="H174" s="124">
        <v>0</v>
      </c>
      <c r="I174" s="124">
        <v>1929</v>
      </c>
      <c r="J174" s="123">
        <v>1260.95</v>
      </c>
      <c r="K174" s="123">
        <v>0</v>
      </c>
      <c r="L174" s="125">
        <v>0</v>
      </c>
      <c r="M174" s="124">
        <v>1260.95</v>
      </c>
      <c r="N174" s="123">
        <v>668.05</v>
      </c>
      <c r="O174" s="122">
        <v>0.34631899999999999</v>
      </c>
    </row>
    <row r="175" spans="1:15" s="131" customFormat="1">
      <c r="A175" s="121" t="s">
        <v>1064</v>
      </c>
      <c r="B175" s="121" t="s">
        <v>919</v>
      </c>
      <c r="C175" s="121" t="s">
        <v>1044</v>
      </c>
      <c r="D175" s="121" t="s">
        <v>1043</v>
      </c>
      <c r="E175" s="121" t="s">
        <v>844</v>
      </c>
      <c r="F175" s="121" t="s">
        <v>1046</v>
      </c>
      <c r="G175" s="124">
        <v>189.48</v>
      </c>
      <c r="H175" s="124">
        <v>0</v>
      </c>
      <c r="I175" s="124">
        <v>189.48</v>
      </c>
      <c r="J175" s="123">
        <v>160.6</v>
      </c>
      <c r="K175" s="123">
        <v>0</v>
      </c>
      <c r="L175" s="125">
        <v>0</v>
      </c>
      <c r="M175" s="124">
        <v>160.6</v>
      </c>
      <c r="N175" s="123">
        <v>28.88</v>
      </c>
      <c r="O175" s="122">
        <v>0.152417</v>
      </c>
    </row>
    <row r="176" spans="1:15" s="131" customFormat="1">
      <c r="A176" s="121" t="s">
        <v>1064</v>
      </c>
      <c r="B176" s="121" t="s">
        <v>919</v>
      </c>
      <c r="C176" s="121" t="s">
        <v>1044</v>
      </c>
      <c r="D176" s="121" t="s">
        <v>1043</v>
      </c>
      <c r="E176" s="121" t="s">
        <v>99</v>
      </c>
      <c r="F176" s="121" t="s">
        <v>1042</v>
      </c>
      <c r="G176" s="124">
        <v>4838</v>
      </c>
      <c r="H176" s="124">
        <v>0</v>
      </c>
      <c r="I176" s="124">
        <v>4838</v>
      </c>
      <c r="J176" s="123">
        <v>4474.72</v>
      </c>
      <c r="K176" s="123">
        <v>0</v>
      </c>
      <c r="L176" s="125">
        <v>0</v>
      </c>
      <c r="M176" s="124">
        <v>4474.72</v>
      </c>
      <c r="N176" s="123">
        <v>363.28</v>
      </c>
      <c r="O176" s="122">
        <v>7.5089000000000003E-2</v>
      </c>
    </row>
    <row r="177" spans="1:15" s="131" customFormat="1">
      <c r="A177" s="121" t="s">
        <v>1063</v>
      </c>
      <c r="B177" s="121" t="s">
        <v>920</v>
      </c>
      <c r="C177" s="121" t="s">
        <v>1044</v>
      </c>
      <c r="D177" s="121" t="s">
        <v>1043</v>
      </c>
      <c r="E177" s="121" t="s">
        <v>103</v>
      </c>
      <c r="F177" s="121" t="s">
        <v>1047</v>
      </c>
      <c r="G177" s="124">
        <v>35000</v>
      </c>
      <c r="H177" s="124">
        <v>0</v>
      </c>
      <c r="I177" s="124">
        <v>35000</v>
      </c>
      <c r="J177" s="123">
        <v>17404.62</v>
      </c>
      <c r="K177" s="123">
        <v>0</v>
      </c>
      <c r="L177" s="125">
        <v>0</v>
      </c>
      <c r="M177" s="124">
        <v>17404.62</v>
      </c>
      <c r="N177" s="123">
        <v>17595.38</v>
      </c>
      <c r="O177" s="122">
        <v>0.50272499999999998</v>
      </c>
    </row>
    <row r="178" spans="1:15" s="131" customFormat="1">
      <c r="A178" s="121" t="s">
        <v>1063</v>
      </c>
      <c r="B178" s="121" t="s">
        <v>920</v>
      </c>
      <c r="C178" s="121" t="s">
        <v>1044</v>
      </c>
      <c r="D178" s="121" t="s">
        <v>1043</v>
      </c>
      <c r="E178" s="121" t="s">
        <v>844</v>
      </c>
      <c r="F178" s="121" t="s">
        <v>1046</v>
      </c>
      <c r="G178" s="124">
        <v>2038.4</v>
      </c>
      <c r="H178" s="124">
        <v>0</v>
      </c>
      <c r="I178" s="124">
        <v>2038.4</v>
      </c>
      <c r="J178" s="123">
        <v>1504.01</v>
      </c>
      <c r="K178" s="123">
        <v>0</v>
      </c>
      <c r="L178" s="125">
        <v>0</v>
      </c>
      <c r="M178" s="124">
        <v>1504.01</v>
      </c>
      <c r="N178" s="123">
        <v>534.39</v>
      </c>
      <c r="O178" s="122">
        <v>0.26216099999999998</v>
      </c>
    </row>
    <row r="179" spans="1:15" s="131" customFormat="1">
      <c r="A179" s="121" t="s">
        <v>1063</v>
      </c>
      <c r="B179" s="121" t="s">
        <v>920</v>
      </c>
      <c r="C179" s="121" t="s">
        <v>1044</v>
      </c>
      <c r="D179" s="121" t="s">
        <v>1043</v>
      </c>
      <c r="E179" s="121" t="s">
        <v>99</v>
      </c>
      <c r="F179" s="121" t="s">
        <v>1042</v>
      </c>
      <c r="G179" s="124">
        <v>37800</v>
      </c>
      <c r="H179" s="124">
        <v>0</v>
      </c>
      <c r="I179" s="124">
        <v>37800</v>
      </c>
      <c r="J179" s="123">
        <v>36309.83</v>
      </c>
      <c r="K179" s="123">
        <v>0</v>
      </c>
      <c r="L179" s="125">
        <v>0</v>
      </c>
      <c r="M179" s="124">
        <v>36309.83</v>
      </c>
      <c r="N179" s="123">
        <v>1490.17</v>
      </c>
      <c r="O179" s="122">
        <v>3.9421999999999999E-2</v>
      </c>
    </row>
    <row r="180" spans="1:15" s="131" customFormat="1">
      <c r="A180" s="121" t="s">
        <v>1062</v>
      </c>
      <c r="B180" s="121" t="s">
        <v>921</v>
      </c>
      <c r="C180" s="121" t="s">
        <v>1044</v>
      </c>
      <c r="D180" s="121" t="s">
        <v>1043</v>
      </c>
      <c r="E180" s="121" t="s">
        <v>103</v>
      </c>
      <c r="F180" s="121" t="s">
        <v>1047</v>
      </c>
      <c r="G180" s="124">
        <v>30650</v>
      </c>
      <c r="H180" s="124">
        <v>-1000</v>
      </c>
      <c r="I180" s="124">
        <v>29650</v>
      </c>
      <c r="J180" s="123">
        <v>12875.94</v>
      </c>
      <c r="K180" s="123">
        <v>0</v>
      </c>
      <c r="L180" s="125">
        <v>0</v>
      </c>
      <c r="M180" s="124">
        <v>12875.94</v>
      </c>
      <c r="N180" s="123">
        <v>16774.060000000001</v>
      </c>
      <c r="O180" s="122">
        <v>0.56573600000000002</v>
      </c>
    </row>
    <row r="181" spans="1:15" s="131" customFormat="1">
      <c r="A181" s="121" t="s">
        <v>1062</v>
      </c>
      <c r="B181" s="121" t="s">
        <v>921</v>
      </c>
      <c r="C181" s="121" t="s">
        <v>1044</v>
      </c>
      <c r="D181" s="121" t="s">
        <v>1043</v>
      </c>
      <c r="E181" s="121" t="s">
        <v>844</v>
      </c>
      <c r="F181" s="121" t="s">
        <v>1046</v>
      </c>
      <c r="G181" s="124">
        <v>3026.22</v>
      </c>
      <c r="H181" s="124">
        <v>0</v>
      </c>
      <c r="I181" s="124">
        <v>3026.22</v>
      </c>
      <c r="J181" s="123">
        <v>3885.18</v>
      </c>
      <c r="K181" s="123">
        <v>0</v>
      </c>
      <c r="L181" s="125">
        <v>0</v>
      </c>
      <c r="M181" s="124">
        <v>3885.18</v>
      </c>
      <c r="N181" s="123">
        <v>-858.96</v>
      </c>
      <c r="O181" s="122">
        <v>-0.28383900000000001</v>
      </c>
    </row>
    <row r="182" spans="1:15" s="131" customFormat="1">
      <c r="A182" s="121" t="s">
        <v>1062</v>
      </c>
      <c r="B182" s="121" t="s">
        <v>921</v>
      </c>
      <c r="C182" s="121" t="s">
        <v>1044</v>
      </c>
      <c r="D182" s="121" t="s">
        <v>1043</v>
      </c>
      <c r="E182" s="121" t="s">
        <v>99</v>
      </c>
      <c r="F182" s="121" t="s">
        <v>1042</v>
      </c>
      <c r="G182" s="124">
        <v>35040</v>
      </c>
      <c r="H182" s="124">
        <v>-400</v>
      </c>
      <c r="I182" s="124">
        <v>34640</v>
      </c>
      <c r="J182" s="123">
        <v>27160.59</v>
      </c>
      <c r="K182" s="123">
        <v>0</v>
      </c>
      <c r="L182" s="125">
        <v>0</v>
      </c>
      <c r="M182" s="124">
        <v>27160.59</v>
      </c>
      <c r="N182" s="123">
        <v>7479.41</v>
      </c>
      <c r="O182" s="122">
        <v>0.215918</v>
      </c>
    </row>
    <row r="183" spans="1:15" s="131" customFormat="1">
      <c r="A183" s="121" t="s">
        <v>1062</v>
      </c>
      <c r="B183" s="121" t="s">
        <v>921</v>
      </c>
      <c r="C183" s="121" t="s">
        <v>1044</v>
      </c>
      <c r="D183" s="121" t="s">
        <v>1043</v>
      </c>
      <c r="E183" s="121" t="s">
        <v>95</v>
      </c>
      <c r="F183" s="121" t="s">
        <v>1051</v>
      </c>
      <c r="G183" s="124">
        <v>42389.440000000002</v>
      </c>
      <c r="H183" s="124">
        <v>57000</v>
      </c>
      <c r="I183" s="124">
        <v>99389.440000000002</v>
      </c>
      <c r="J183" s="123">
        <v>98720.320000000007</v>
      </c>
      <c r="K183" s="123">
        <v>0</v>
      </c>
      <c r="L183" s="125">
        <v>0</v>
      </c>
      <c r="M183" s="124">
        <v>98720.320000000007</v>
      </c>
      <c r="N183" s="123">
        <v>669.12</v>
      </c>
      <c r="O183" s="122">
        <v>6.7320000000000001E-3</v>
      </c>
    </row>
    <row r="184" spans="1:15" s="131" customFormat="1">
      <c r="A184" s="121" t="s">
        <v>1061</v>
      </c>
      <c r="B184" s="121" t="s">
        <v>923</v>
      </c>
      <c r="C184" s="121" t="s">
        <v>1044</v>
      </c>
      <c r="D184" s="121" t="s">
        <v>1043</v>
      </c>
      <c r="E184" s="121" t="s">
        <v>103</v>
      </c>
      <c r="F184" s="121" t="s">
        <v>1047</v>
      </c>
      <c r="G184" s="124">
        <v>5250</v>
      </c>
      <c r="H184" s="124">
        <v>1400</v>
      </c>
      <c r="I184" s="124">
        <v>6650</v>
      </c>
      <c r="J184" s="123">
        <v>6131.89</v>
      </c>
      <c r="K184" s="123">
        <v>0</v>
      </c>
      <c r="L184" s="125">
        <v>0</v>
      </c>
      <c r="M184" s="124">
        <v>6131.89</v>
      </c>
      <c r="N184" s="123">
        <v>518.11</v>
      </c>
      <c r="O184" s="122">
        <v>7.7910999999999994E-2</v>
      </c>
    </row>
    <row r="185" spans="1:15" s="131" customFormat="1">
      <c r="A185" s="121" t="s">
        <v>1061</v>
      </c>
      <c r="B185" s="121" t="s">
        <v>923</v>
      </c>
      <c r="C185" s="121" t="s">
        <v>1044</v>
      </c>
      <c r="D185" s="121" t="s">
        <v>1043</v>
      </c>
      <c r="E185" s="121" t="s">
        <v>844</v>
      </c>
      <c r="F185" s="121" t="s">
        <v>1046</v>
      </c>
      <c r="G185" s="124">
        <v>147</v>
      </c>
      <c r="H185" s="124">
        <v>0</v>
      </c>
      <c r="I185" s="124">
        <v>147</v>
      </c>
      <c r="J185" s="123">
        <v>171.69</v>
      </c>
      <c r="K185" s="123">
        <v>0</v>
      </c>
      <c r="L185" s="125">
        <v>0</v>
      </c>
      <c r="M185" s="124">
        <v>171.69</v>
      </c>
      <c r="N185" s="123">
        <v>-24.69</v>
      </c>
      <c r="O185" s="122">
        <v>-0.167959</v>
      </c>
    </row>
    <row r="186" spans="1:15" s="131" customFormat="1">
      <c r="A186" s="121" t="s">
        <v>1060</v>
      </c>
      <c r="B186" s="121" t="s">
        <v>925</v>
      </c>
      <c r="C186" s="121" t="s">
        <v>1044</v>
      </c>
      <c r="D186" s="121" t="s">
        <v>1043</v>
      </c>
      <c r="E186" s="121" t="s">
        <v>103</v>
      </c>
      <c r="F186" s="121" t="s">
        <v>1047</v>
      </c>
      <c r="G186" s="124">
        <v>6000</v>
      </c>
      <c r="H186" s="124">
        <v>0</v>
      </c>
      <c r="I186" s="124">
        <v>6000</v>
      </c>
      <c r="J186" s="123">
        <v>2680</v>
      </c>
      <c r="K186" s="123">
        <v>0</v>
      </c>
      <c r="L186" s="125">
        <v>0</v>
      </c>
      <c r="M186" s="124">
        <v>2680</v>
      </c>
      <c r="N186" s="123">
        <v>3320</v>
      </c>
      <c r="O186" s="122">
        <v>0.55333299999999996</v>
      </c>
    </row>
    <row r="187" spans="1:15" s="131" customFormat="1">
      <c r="A187" s="121" t="s">
        <v>1060</v>
      </c>
      <c r="B187" s="121" t="s">
        <v>925</v>
      </c>
      <c r="C187" s="121" t="s">
        <v>1044</v>
      </c>
      <c r="D187" s="121" t="s">
        <v>1043</v>
      </c>
      <c r="E187" s="121" t="s">
        <v>844</v>
      </c>
      <c r="F187" s="121" t="s">
        <v>1046</v>
      </c>
      <c r="G187" s="124">
        <v>168</v>
      </c>
      <c r="H187" s="124">
        <v>0</v>
      </c>
      <c r="I187" s="124">
        <v>168</v>
      </c>
      <c r="J187" s="123">
        <v>75.040000000000006</v>
      </c>
      <c r="K187" s="123">
        <v>0</v>
      </c>
      <c r="L187" s="125">
        <v>0</v>
      </c>
      <c r="M187" s="124">
        <v>75.040000000000006</v>
      </c>
      <c r="N187" s="123">
        <v>92.96</v>
      </c>
      <c r="O187" s="122">
        <v>0.55333299999999996</v>
      </c>
    </row>
    <row r="188" spans="1:15" s="131" customFormat="1">
      <c r="A188" s="121" t="s">
        <v>1059</v>
      </c>
      <c r="B188" s="121" t="s">
        <v>1152</v>
      </c>
      <c r="C188" s="121" t="s">
        <v>1044</v>
      </c>
      <c r="D188" s="121" t="s">
        <v>1043</v>
      </c>
      <c r="E188" s="121" t="s">
        <v>103</v>
      </c>
      <c r="F188" s="121" t="s">
        <v>1047</v>
      </c>
      <c r="G188" s="124">
        <v>11000</v>
      </c>
      <c r="H188" s="124">
        <v>-6000</v>
      </c>
      <c r="I188" s="124">
        <v>5000</v>
      </c>
      <c r="J188" s="123">
        <v>4765.67</v>
      </c>
      <c r="K188" s="123">
        <v>0</v>
      </c>
      <c r="L188" s="125">
        <v>0</v>
      </c>
      <c r="M188" s="124">
        <v>4765.67</v>
      </c>
      <c r="N188" s="123">
        <v>234.33</v>
      </c>
      <c r="O188" s="122">
        <v>4.6865999999999998E-2</v>
      </c>
    </row>
    <row r="189" spans="1:15" s="131" customFormat="1">
      <c r="A189" s="121" t="s">
        <v>1059</v>
      </c>
      <c r="B189" s="121" t="s">
        <v>1152</v>
      </c>
      <c r="C189" s="121" t="s">
        <v>1044</v>
      </c>
      <c r="D189" s="121" t="s">
        <v>1043</v>
      </c>
      <c r="E189" s="121" t="s">
        <v>844</v>
      </c>
      <c r="F189" s="121" t="s">
        <v>1046</v>
      </c>
      <c r="G189" s="124">
        <v>308</v>
      </c>
      <c r="H189" s="124">
        <v>0</v>
      </c>
      <c r="I189" s="124">
        <v>308</v>
      </c>
      <c r="J189" s="123">
        <v>277.27</v>
      </c>
      <c r="K189" s="123">
        <v>0</v>
      </c>
      <c r="L189" s="125">
        <v>0</v>
      </c>
      <c r="M189" s="124">
        <v>277.27</v>
      </c>
      <c r="N189" s="123">
        <v>30.73</v>
      </c>
      <c r="O189" s="122">
        <v>9.9773000000000001E-2</v>
      </c>
    </row>
    <row r="190" spans="1:15" s="131" customFormat="1">
      <c r="A190" s="121" t="s">
        <v>1059</v>
      </c>
      <c r="B190" s="121" t="s">
        <v>1152</v>
      </c>
      <c r="C190" s="121" t="s">
        <v>1044</v>
      </c>
      <c r="D190" s="121" t="s">
        <v>1043</v>
      </c>
      <c r="E190" s="121" t="s">
        <v>99</v>
      </c>
      <c r="F190" s="121" t="s">
        <v>1042</v>
      </c>
      <c r="G190" s="124">
        <v>0</v>
      </c>
      <c r="H190" s="124">
        <v>6000</v>
      </c>
      <c r="I190" s="124">
        <v>6000</v>
      </c>
      <c r="J190" s="123">
        <v>5137.1099999999997</v>
      </c>
      <c r="K190" s="123">
        <v>0</v>
      </c>
      <c r="L190" s="125">
        <v>0</v>
      </c>
      <c r="M190" s="124">
        <v>5137.1099999999997</v>
      </c>
      <c r="N190" s="123">
        <v>862.89</v>
      </c>
      <c r="O190" s="122">
        <v>0.143815</v>
      </c>
    </row>
    <row r="191" spans="1:15" s="131" customFormat="1">
      <c r="A191" s="121" t="s">
        <v>1058</v>
      </c>
      <c r="B191" s="121" t="s">
        <v>926</v>
      </c>
      <c r="C191" s="121" t="s">
        <v>1044</v>
      </c>
      <c r="D191" s="121" t="s">
        <v>1043</v>
      </c>
      <c r="E191" s="121" t="s">
        <v>103</v>
      </c>
      <c r="F191" s="121" t="s">
        <v>1047</v>
      </c>
      <c r="G191" s="124">
        <v>64089</v>
      </c>
      <c r="H191" s="124">
        <v>0</v>
      </c>
      <c r="I191" s="124">
        <v>64089</v>
      </c>
      <c r="J191" s="123">
        <v>63858.86</v>
      </c>
      <c r="K191" s="123">
        <v>0</v>
      </c>
      <c r="L191" s="125">
        <v>0</v>
      </c>
      <c r="M191" s="124">
        <v>63858.86</v>
      </c>
      <c r="N191" s="123">
        <v>230.14</v>
      </c>
      <c r="O191" s="122">
        <v>3.591E-3</v>
      </c>
    </row>
    <row r="192" spans="1:15" s="131" customFormat="1">
      <c r="A192" s="121" t="s">
        <v>1058</v>
      </c>
      <c r="B192" s="121" t="s">
        <v>926</v>
      </c>
      <c r="C192" s="121" t="s">
        <v>1044</v>
      </c>
      <c r="D192" s="121" t="s">
        <v>1043</v>
      </c>
      <c r="E192" s="121" t="s">
        <v>844</v>
      </c>
      <c r="F192" s="121" t="s">
        <v>1046</v>
      </c>
      <c r="G192" s="124">
        <v>1794.49</v>
      </c>
      <c r="H192" s="124">
        <v>0</v>
      </c>
      <c r="I192" s="124">
        <v>1794.49</v>
      </c>
      <c r="J192" s="123">
        <v>1788.05</v>
      </c>
      <c r="K192" s="123">
        <v>0</v>
      </c>
      <c r="L192" s="125">
        <v>0</v>
      </c>
      <c r="M192" s="124">
        <v>1788.05</v>
      </c>
      <c r="N192" s="123">
        <v>6.44</v>
      </c>
      <c r="O192" s="122">
        <v>3.5890000000000002E-3</v>
      </c>
    </row>
    <row r="193" spans="1:15" s="131" customFormat="1">
      <c r="A193" s="121" t="s">
        <v>1058</v>
      </c>
      <c r="B193" s="121" t="s">
        <v>926</v>
      </c>
      <c r="C193" s="121" t="s">
        <v>1044</v>
      </c>
      <c r="D193" s="121" t="s">
        <v>1043</v>
      </c>
      <c r="E193" s="121" t="s">
        <v>99</v>
      </c>
      <c r="F193" s="121" t="s">
        <v>1042</v>
      </c>
      <c r="G193" s="124">
        <v>0</v>
      </c>
      <c r="H193" s="124">
        <v>0</v>
      </c>
      <c r="I193" s="124">
        <v>0</v>
      </c>
      <c r="J193" s="123">
        <v>0</v>
      </c>
      <c r="K193" s="123">
        <v>0</v>
      </c>
      <c r="L193" s="125">
        <v>0</v>
      </c>
      <c r="M193" s="124">
        <v>0</v>
      </c>
      <c r="N193" s="123">
        <v>0</v>
      </c>
      <c r="O193" s="122">
        <v>0</v>
      </c>
    </row>
    <row r="194" spans="1:15" s="131" customFormat="1">
      <c r="A194" s="121" t="s">
        <v>1057</v>
      </c>
      <c r="B194" s="121" t="s">
        <v>928</v>
      </c>
      <c r="C194" s="121" t="s">
        <v>1044</v>
      </c>
      <c r="D194" s="121" t="s">
        <v>1043</v>
      </c>
      <c r="E194" s="121" t="s">
        <v>103</v>
      </c>
      <c r="F194" s="121" t="s">
        <v>1047</v>
      </c>
      <c r="G194" s="124">
        <v>19912</v>
      </c>
      <c r="H194" s="124">
        <v>0</v>
      </c>
      <c r="I194" s="124">
        <v>19912</v>
      </c>
      <c r="J194" s="123">
        <v>18138.03</v>
      </c>
      <c r="K194" s="123">
        <v>0</v>
      </c>
      <c r="L194" s="125">
        <v>0</v>
      </c>
      <c r="M194" s="124">
        <v>18138.03</v>
      </c>
      <c r="N194" s="123">
        <v>1773.97</v>
      </c>
      <c r="O194" s="122">
        <v>8.9090000000000003E-2</v>
      </c>
    </row>
    <row r="195" spans="1:15" s="131" customFormat="1">
      <c r="A195" s="121" t="s">
        <v>1057</v>
      </c>
      <c r="B195" s="121" t="s">
        <v>928</v>
      </c>
      <c r="C195" s="121" t="s">
        <v>1044</v>
      </c>
      <c r="D195" s="121" t="s">
        <v>1043</v>
      </c>
      <c r="E195" s="121" t="s">
        <v>844</v>
      </c>
      <c r="F195" s="121" t="s">
        <v>1046</v>
      </c>
      <c r="G195" s="124">
        <v>1630.55</v>
      </c>
      <c r="H195" s="124">
        <v>0</v>
      </c>
      <c r="I195" s="124">
        <v>1630.55</v>
      </c>
      <c r="J195" s="123">
        <v>1264.25</v>
      </c>
      <c r="K195" s="123">
        <v>0</v>
      </c>
      <c r="L195" s="125">
        <v>0</v>
      </c>
      <c r="M195" s="124">
        <v>1264.25</v>
      </c>
      <c r="N195" s="123">
        <v>366.3</v>
      </c>
      <c r="O195" s="122">
        <v>0.22464799999999999</v>
      </c>
    </row>
    <row r="196" spans="1:15" s="131" customFormat="1">
      <c r="A196" s="121" t="s">
        <v>1057</v>
      </c>
      <c r="B196" s="121" t="s">
        <v>928</v>
      </c>
      <c r="C196" s="121" t="s">
        <v>1044</v>
      </c>
      <c r="D196" s="121" t="s">
        <v>1043</v>
      </c>
      <c r="E196" s="121" t="s">
        <v>99</v>
      </c>
      <c r="F196" s="121" t="s">
        <v>1042</v>
      </c>
      <c r="G196" s="124">
        <v>38322</v>
      </c>
      <c r="H196" s="124">
        <v>0</v>
      </c>
      <c r="I196" s="124">
        <v>38322</v>
      </c>
      <c r="J196" s="123">
        <v>27013.51</v>
      </c>
      <c r="K196" s="123">
        <v>0</v>
      </c>
      <c r="L196" s="125">
        <v>0</v>
      </c>
      <c r="M196" s="124">
        <v>27013.51</v>
      </c>
      <c r="N196" s="123">
        <v>11308.49</v>
      </c>
      <c r="O196" s="122">
        <v>0.29509099999999999</v>
      </c>
    </row>
    <row r="197" spans="1:15" s="131" customFormat="1">
      <c r="A197" s="121" t="s">
        <v>1056</v>
      </c>
      <c r="B197" s="121" t="s">
        <v>929</v>
      </c>
      <c r="C197" s="121" t="s">
        <v>1044</v>
      </c>
      <c r="D197" s="121" t="s">
        <v>1043</v>
      </c>
      <c r="E197" s="121" t="s">
        <v>103</v>
      </c>
      <c r="F197" s="121" t="s">
        <v>1047</v>
      </c>
      <c r="G197" s="124">
        <v>6500</v>
      </c>
      <c r="H197" s="124">
        <v>0</v>
      </c>
      <c r="I197" s="124">
        <v>6500</v>
      </c>
      <c r="J197" s="123">
        <v>5915.25</v>
      </c>
      <c r="K197" s="123">
        <v>0</v>
      </c>
      <c r="L197" s="125">
        <v>0</v>
      </c>
      <c r="M197" s="124">
        <v>5915.25</v>
      </c>
      <c r="N197" s="123">
        <v>584.75</v>
      </c>
      <c r="O197" s="122">
        <v>8.9962E-2</v>
      </c>
    </row>
    <row r="198" spans="1:15" s="131" customFormat="1">
      <c r="A198" s="121" t="s">
        <v>1056</v>
      </c>
      <c r="B198" s="121" t="s">
        <v>929</v>
      </c>
      <c r="C198" s="121" t="s">
        <v>1044</v>
      </c>
      <c r="D198" s="121" t="s">
        <v>1043</v>
      </c>
      <c r="E198" s="121" t="s">
        <v>844</v>
      </c>
      <c r="F198" s="121" t="s">
        <v>1046</v>
      </c>
      <c r="G198" s="124">
        <v>2589.44</v>
      </c>
      <c r="H198" s="124">
        <v>0</v>
      </c>
      <c r="I198" s="124">
        <v>2589.44</v>
      </c>
      <c r="J198" s="123">
        <v>1374.43</v>
      </c>
      <c r="K198" s="123">
        <v>0</v>
      </c>
      <c r="L198" s="125">
        <v>0</v>
      </c>
      <c r="M198" s="124">
        <v>1374.43</v>
      </c>
      <c r="N198" s="123">
        <v>1215.01</v>
      </c>
      <c r="O198" s="122">
        <v>0.469217</v>
      </c>
    </row>
    <row r="199" spans="1:15" s="131" customFormat="1">
      <c r="A199" s="121" t="s">
        <v>1056</v>
      </c>
      <c r="B199" s="121" t="s">
        <v>929</v>
      </c>
      <c r="C199" s="121" t="s">
        <v>1044</v>
      </c>
      <c r="D199" s="121" t="s">
        <v>1043</v>
      </c>
      <c r="E199" s="121" t="s">
        <v>99</v>
      </c>
      <c r="F199" s="121" t="s">
        <v>1042</v>
      </c>
      <c r="G199" s="124">
        <v>85980</v>
      </c>
      <c r="H199" s="124">
        <v>0</v>
      </c>
      <c r="I199" s="124">
        <v>85980</v>
      </c>
      <c r="J199" s="123">
        <v>43171.57</v>
      </c>
      <c r="K199" s="123">
        <v>0</v>
      </c>
      <c r="L199" s="125">
        <v>0</v>
      </c>
      <c r="M199" s="124">
        <v>43171.57</v>
      </c>
      <c r="N199" s="123">
        <v>42808.43</v>
      </c>
      <c r="O199" s="122">
        <v>0.497888</v>
      </c>
    </row>
    <row r="200" spans="1:15" s="131" customFormat="1">
      <c r="A200" s="121" t="s">
        <v>1055</v>
      </c>
      <c r="B200" s="121" t="s">
        <v>930</v>
      </c>
      <c r="C200" s="121" t="s">
        <v>1044</v>
      </c>
      <c r="D200" s="121" t="s">
        <v>1043</v>
      </c>
      <c r="E200" s="121" t="s">
        <v>103</v>
      </c>
      <c r="F200" s="121" t="s">
        <v>1047</v>
      </c>
      <c r="G200" s="124">
        <v>9300</v>
      </c>
      <c r="H200" s="124">
        <v>0</v>
      </c>
      <c r="I200" s="124">
        <v>9300</v>
      </c>
      <c r="J200" s="123">
        <v>3995.68</v>
      </c>
      <c r="K200" s="123">
        <v>0</v>
      </c>
      <c r="L200" s="125">
        <v>0</v>
      </c>
      <c r="M200" s="124">
        <v>3995.68</v>
      </c>
      <c r="N200" s="123">
        <v>5304.32</v>
      </c>
      <c r="O200" s="122">
        <v>0.570357</v>
      </c>
    </row>
    <row r="201" spans="1:15" s="131" customFormat="1">
      <c r="A201" s="121" t="s">
        <v>1055</v>
      </c>
      <c r="B201" s="121" t="s">
        <v>930</v>
      </c>
      <c r="C201" s="121" t="s">
        <v>1044</v>
      </c>
      <c r="D201" s="121" t="s">
        <v>1043</v>
      </c>
      <c r="E201" s="121" t="s">
        <v>844</v>
      </c>
      <c r="F201" s="121" t="s">
        <v>1046</v>
      </c>
      <c r="G201" s="124">
        <v>260.39999999999998</v>
      </c>
      <c r="H201" s="124">
        <v>0</v>
      </c>
      <c r="I201" s="124">
        <v>260.39999999999998</v>
      </c>
      <c r="J201" s="123">
        <v>111.88</v>
      </c>
      <c r="K201" s="123">
        <v>0</v>
      </c>
      <c r="L201" s="125">
        <v>0</v>
      </c>
      <c r="M201" s="124">
        <v>111.88</v>
      </c>
      <c r="N201" s="123">
        <v>148.52000000000001</v>
      </c>
      <c r="O201" s="122">
        <v>0.570353</v>
      </c>
    </row>
    <row r="202" spans="1:15" s="131" customFormat="1">
      <c r="A202" s="121" t="s">
        <v>1054</v>
      </c>
      <c r="B202" s="121" t="s">
        <v>931</v>
      </c>
      <c r="C202" s="121" t="s">
        <v>1044</v>
      </c>
      <c r="D202" s="121" t="s">
        <v>1043</v>
      </c>
      <c r="E202" s="121" t="s">
        <v>103</v>
      </c>
      <c r="F202" s="121" t="s">
        <v>1047</v>
      </c>
      <c r="G202" s="124">
        <v>8000</v>
      </c>
      <c r="H202" s="124">
        <v>0</v>
      </c>
      <c r="I202" s="124">
        <v>8000</v>
      </c>
      <c r="J202" s="123">
        <v>3314.9</v>
      </c>
      <c r="K202" s="123">
        <v>0</v>
      </c>
      <c r="L202" s="125">
        <v>0</v>
      </c>
      <c r="M202" s="124">
        <v>3314.9</v>
      </c>
      <c r="N202" s="123">
        <v>4685.1000000000004</v>
      </c>
      <c r="O202" s="122">
        <v>0.58563799999999999</v>
      </c>
    </row>
    <row r="203" spans="1:15" s="131" customFormat="1">
      <c r="A203" s="121" t="s">
        <v>1054</v>
      </c>
      <c r="B203" s="121" t="s">
        <v>931</v>
      </c>
      <c r="C203" s="121" t="s">
        <v>1044</v>
      </c>
      <c r="D203" s="121" t="s">
        <v>1043</v>
      </c>
      <c r="E203" s="121" t="s">
        <v>844</v>
      </c>
      <c r="F203" s="121" t="s">
        <v>1046</v>
      </c>
      <c r="G203" s="124">
        <v>224</v>
      </c>
      <c r="H203" s="124">
        <v>0</v>
      </c>
      <c r="I203" s="124">
        <v>224</v>
      </c>
      <c r="J203" s="123">
        <v>92.82</v>
      </c>
      <c r="K203" s="123">
        <v>0</v>
      </c>
      <c r="L203" s="125">
        <v>0</v>
      </c>
      <c r="M203" s="124">
        <v>92.82</v>
      </c>
      <c r="N203" s="123">
        <v>131.18</v>
      </c>
      <c r="O203" s="122">
        <v>0.58562499999999995</v>
      </c>
    </row>
    <row r="204" spans="1:15" s="131" customFormat="1">
      <c r="A204" s="121" t="s">
        <v>1053</v>
      </c>
      <c r="B204" s="121" t="s">
        <v>933</v>
      </c>
      <c r="C204" s="121" t="s">
        <v>1044</v>
      </c>
      <c r="D204" s="121" t="s">
        <v>1043</v>
      </c>
      <c r="E204" s="121" t="s">
        <v>103</v>
      </c>
      <c r="F204" s="121" t="s">
        <v>1047</v>
      </c>
      <c r="G204" s="124">
        <v>16500</v>
      </c>
      <c r="H204" s="124">
        <v>0</v>
      </c>
      <c r="I204" s="124">
        <v>16500</v>
      </c>
      <c r="J204" s="123">
        <v>16353.61</v>
      </c>
      <c r="K204" s="123">
        <v>0</v>
      </c>
      <c r="L204" s="125">
        <v>0</v>
      </c>
      <c r="M204" s="124">
        <v>16353.61</v>
      </c>
      <c r="N204" s="123">
        <v>146.38999999999999</v>
      </c>
      <c r="O204" s="122">
        <v>8.8719999999999997E-3</v>
      </c>
    </row>
    <row r="205" spans="1:15" s="131" customFormat="1">
      <c r="A205" s="121" t="s">
        <v>1053</v>
      </c>
      <c r="B205" s="121" t="s">
        <v>933</v>
      </c>
      <c r="C205" s="121" t="s">
        <v>1044</v>
      </c>
      <c r="D205" s="121" t="s">
        <v>1043</v>
      </c>
      <c r="E205" s="121" t="s">
        <v>844</v>
      </c>
      <c r="F205" s="121" t="s">
        <v>1046</v>
      </c>
      <c r="G205" s="124">
        <v>462</v>
      </c>
      <c r="H205" s="124">
        <v>0</v>
      </c>
      <c r="I205" s="124">
        <v>462</v>
      </c>
      <c r="J205" s="123">
        <v>457.9</v>
      </c>
      <c r="K205" s="123">
        <v>0</v>
      </c>
      <c r="L205" s="125">
        <v>0</v>
      </c>
      <c r="M205" s="124">
        <v>457.9</v>
      </c>
      <c r="N205" s="123">
        <v>4.0999999999999996</v>
      </c>
      <c r="O205" s="122">
        <v>8.8739999999999999E-3</v>
      </c>
    </row>
    <row r="206" spans="1:15" s="131" customFormat="1">
      <c r="A206" s="121" t="s">
        <v>1052</v>
      </c>
      <c r="B206" s="121" t="s">
        <v>934</v>
      </c>
      <c r="C206" s="121" t="s">
        <v>1044</v>
      </c>
      <c r="D206" s="121" t="s">
        <v>1043</v>
      </c>
      <c r="E206" s="121" t="s">
        <v>103</v>
      </c>
      <c r="F206" s="121" t="s">
        <v>1047</v>
      </c>
      <c r="G206" s="124">
        <v>16000</v>
      </c>
      <c r="H206" s="124">
        <v>-2200</v>
      </c>
      <c r="I206" s="124">
        <v>13800</v>
      </c>
      <c r="J206" s="123">
        <v>11276.38</v>
      </c>
      <c r="K206" s="123">
        <v>0</v>
      </c>
      <c r="L206" s="125">
        <v>0</v>
      </c>
      <c r="M206" s="124">
        <v>11276.38</v>
      </c>
      <c r="N206" s="123">
        <v>2523.62</v>
      </c>
      <c r="O206" s="122">
        <v>0.18287100000000001</v>
      </c>
    </row>
    <row r="207" spans="1:15" s="131" customFormat="1">
      <c r="A207" s="121" t="s">
        <v>1052</v>
      </c>
      <c r="B207" s="121" t="s">
        <v>934</v>
      </c>
      <c r="C207" s="121" t="s">
        <v>1044</v>
      </c>
      <c r="D207" s="121" t="s">
        <v>1043</v>
      </c>
      <c r="E207" s="121" t="s">
        <v>844</v>
      </c>
      <c r="F207" s="121" t="s">
        <v>1046</v>
      </c>
      <c r="G207" s="124">
        <v>5545</v>
      </c>
      <c r="H207" s="124">
        <v>0</v>
      </c>
      <c r="I207" s="124">
        <v>5545</v>
      </c>
      <c r="J207" s="123">
        <v>5414.82</v>
      </c>
      <c r="K207" s="123">
        <v>0</v>
      </c>
      <c r="L207" s="125">
        <v>0</v>
      </c>
      <c r="M207" s="124">
        <v>5414.82</v>
      </c>
      <c r="N207" s="123">
        <v>130.18</v>
      </c>
      <c r="O207" s="122">
        <v>2.3477000000000001E-2</v>
      </c>
    </row>
    <row r="208" spans="1:15" s="131" customFormat="1">
      <c r="A208" s="121" t="s">
        <v>1052</v>
      </c>
      <c r="B208" s="121" t="s">
        <v>934</v>
      </c>
      <c r="C208" s="121" t="s">
        <v>1044</v>
      </c>
      <c r="D208" s="121" t="s">
        <v>1043</v>
      </c>
      <c r="E208" s="121" t="s">
        <v>99</v>
      </c>
      <c r="F208" s="121" t="s">
        <v>1042</v>
      </c>
      <c r="G208" s="124">
        <v>19500</v>
      </c>
      <c r="H208" s="124">
        <v>2200</v>
      </c>
      <c r="I208" s="124">
        <v>21700</v>
      </c>
      <c r="J208" s="123">
        <v>21685.71</v>
      </c>
      <c r="K208" s="123">
        <v>0</v>
      </c>
      <c r="L208" s="125">
        <v>0</v>
      </c>
      <c r="M208" s="124">
        <v>21685.71</v>
      </c>
      <c r="N208" s="123">
        <v>14.29</v>
      </c>
      <c r="O208" s="122">
        <v>6.5899999999999997E-4</v>
      </c>
    </row>
    <row r="209" spans="1:15" s="131" customFormat="1">
      <c r="A209" s="121" t="s">
        <v>1052</v>
      </c>
      <c r="B209" s="121" t="s">
        <v>934</v>
      </c>
      <c r="C209" s="121" t="s">
        <v>1044</v>
      </c>
      <c r="D209" s="121" t="s">
        <v>1043</v>
      </c>
      <c r="E209" s="121" t="s">
        <v>95</v>
      </c>
      <c r="F209" s="121" t="s">
        <v>1051</v>
      </c>
      <c r="G209" s="124">
        <v>162535.63</v>
      </c>
      <c r="H209" s="124">
        <v>0</v>
      </c>
      <c r="I209" s="124">
        <v>162535.63</v>
      </c>
      <c r="J209" s="123">
        <v>160424.29999999999</v>
      </c>
      <c r="K209" s="123">
        <v>0</v>
      </c>
      <c r="L209" s="125">
        <v>0</v>
      </c>
      <c r="M209" s="124">
        <v>160424.29999999999</v>
      </c>
      <c r="N209" s="123">
        <v>2111.33</v>
      </c>
      <c r="O209" s="122">
        <v>1.299E-2</v>
      </c>
    </row>
    <row r="210" spans="1:15" s="131" customFormat="1">
      <c r="A210" s="121" t="s">
        <v>1050</v>
      </c>
      <c r="B210" s="121" t="s">
        <v>936</v>
      </c>
      <c r="C210" s="121" t="s">
        <v>1044</v>
      </c>
      <c r="D210" s="121" t="s">
        <v>1043</v>
      </c>
      <c r="E210" s="121" t="s">
        <v>107</v>
      </c>
      <c r="F210" s="121" t="s">
        <v>1049</v>
      </c>
      <c r="G210" s="124">
        <v>1718299</v>
      </c>
      <c r="H210" s="124">
        <v>0</v>
      </c>
      <c r="I210" s="124">
        <v>1718299</v>
      </c>
      <c r="J210" s="123">
        <v>1718299</v>
      </c>
      <c r="K210" s="123">
        <v>0</v>
      </c>
      <c r="L210" s="125">
        <v>0</v>
      </c>
      <c r="M210" s="124">
        <v>1718299</v>
      </c>
      <c r="N210" s="123">
        <v>0</v>
      </c>
      <c r="O210" s="122">
        <v>0</v>
      </c>
    </row>
    <row r="211" spans="1:15" s="131" customFormat="1">
      <c r="A211" s="121" t="s">
        <v>1048</v>
      </c>
      <c r="B211" s="121" t="s">
        <v>937</v>
      </c>
      <c r="C211" s="121" t="s">
        <v>1044</v>
      </c>
      <c r="D211" s="121" t="s">
        <v>1043</v>
      </c>
      <c r="E211" s="121" t="s">
        <v>103</v>
      </c>
      <c r="F211" s="121" t="s">
        <v>1047</v>
      </c>
      <c r="G211" s="124">
        <v>15000</v>
      </c>
      <c r="H211" s="124">
        <v>0</v>
      </c>
      <c r="I211" s="124">
        <v>15000</v>
      </c>
      <c r="J211" s="123">
        <v>12285.64</v>
      </c>
      <c r="K211" s="123">
        <v>0</v>
      </c>
      <c r="L211" s="125">
        <v>0</v>
      </c>
      <c r="M211" s="124">
        <v>12285.64</v>
      </c>
      <c r="N211" s="123">
        <v>2714.36</v>
      </c>
      <c r="O211" s="122">
        <v>0.18095700000000001</v>
      </c>
    </row>
    <row r="212" spans="1:15" s="131" customFormat="1">
      <c r="A212" s="121" t="s">
        <v>1048</v>
      </c>
      <c r="B212" s="121" t="s">
        <v>937</v>
      </c>
      <c r="C212" s="121" t="s">
        <v>1044</v>
      </c>
      <c r="D212" s="121" t="s">
        <v>1043</v>
      </c>
      <c r="E212" s="121" t="s">
        <v>844</v>
      </c>
      <c r="F212" s="121" t="s">
        <v>1046</v>
      </c>
      <c r="G212" s="124">
        <v>601.44000000000005</v>
      </c>
      <c r="H212" s="124">
        <v>0</v>
      </c>
      <c r="I212" s="124">
        <v>601.44000000000005</v>
      </c>
      <c r="J212" s="123">
        <v>461.43</v>
      </c>
      <c r="K212" s="123">
        <v>0</v>
      </c>
      <c r="L212" s="125">
        <v>0</v>
      </c>
      <c r="M212" s="124">
        <v>461.43</v>
      </c>
      <c r="N212" s="123">
        <v>140.01</v>
      </c>
      <c r="O212" s="122">
        <v>0.232791</v>
      </c>
    </row>
    <row r="213" spans="1:15" s="131" customFormat="1">
      <c r="A213" s="121" t="s">
        <v>1048</v>
      </c>
      <c r="B213" s="121" t="s">
        <v>937</v>
      </c>
      <c r="C213" s="121" t="s">
        <v>1044</v>
      </c>
      <c r="D213" s="121" t="s">
        <v>1043</v>
      </c>
      <c r="E213" s="121" t="s">
        <v>99</v>
      </c>
      <c r="F213" s="121" t="s">
        <v>1042</v>
      </c>
      <c r="G213" s="124">
        <v>6480</v>
      </c>
      <c r="H213" s="124">
        <v>0</v>
      </c>
      <c r="I213" s="124">
        <v>6480</v>
      </c>
      <c r="J213" s="123">
        <v>4194</v>
      </c>
      <c r="K213" s="123">
        <v>0</v>
      </c>
      <c r="L213" s="125">
        <v>0</v>
      </c>
      <c r="M213" s="124">
        <v>4194</v>
      </c>
      <c r="N213" s="123">
        <v>2286</v>
      </c>
      <c r="O213" s="122">
        <v>0.35277799999999998</v>
      </c>
    </row>
    <row r="214" spans="1:15" s="131" customFormat="1">
      <c r="A214" s="121"/>
      <c r="B214" s="121"/>
      <c r="G214" s="156">
        <f>SUM(G12:G213)</f>
        <v>8783791.0899999999</v>
      </c>
    </row>
  </sheetData>
  <autoFilter ref="A11:O213"/>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3:M84"/>
  <sheetViews>
    <sheetView topLeftCell="A16" workbookViewId="0">
      <selection activeCell="B7" sqref="B7:D7"/>
    </sheetView>
  </sheetViews>
  <sheetFormatPr defaultRowHeight="13.2"/>
  <cols>
    <col min="1" max="1" width="13.33203125" bestFit="1" customWidth="1"/>
    <col min="2" max="12" width="20.6640625" style="171" customWidth="1"/>
    <col min="13" max="13" width="39.44140625" bestFit="1" customWidth="1"/>
  </cols>
  <sheetData>
    <row r="3" spans="1:13" s="130" customFormat="1">
      <c r="B3" s="172" t="s">
        <v>1159</v>
      </c>
      <c r="C3" s="173"/>
      <c r="D3" s="173"/>
      <c r="E3" s="173"/>
      <c r="F3" s="173"/>
      <c r="G3" s="173"/>
      <c r="H3" s="173"/>
      <c r="I3" s="173"/>
      <c r="J3" s="173"/>
      <c r="K3" s="173"/>
      <c r="L3" s="173"/>
    </row>
    <row r="4" spans="1:13" s="174" customFormat="1" ht="52.8">
      <c r="B4" s="175" t="s">
        <v>1047</v>
      </c>
      <c r="C4" s="175"/>
      <c r="D4" s="175" t="s">
        <v>1049</v>
      </c>
      <c r="E4" s="175"/>
      <c r="F4" s="175" t="s">
        <v>1046</v>
      </c>
      <c r="G4" s="175"/>
      <c r="H4" s="175" t="s">
        <v>1042</v>
      </c>
      <c r="I4" s="175"/>
      <c r="J4" s="175" t="s">
        <v>1051</v>
      </c>
      <c r="K4" s="175"/>
      <c r="L4" s="175" t="s">
        <v>1173</v>
      </c>
      <c r="M4" s="174" t="s">
        <v>1172</v>
      </c>
    </row>
    <row r="5" spans="1:13" s="130" customFormat="1" ht="26.4">
      <c r="A5" s="158" t="s">
        <v>1157</v>
      </c>
      <c r="B5" s="173" t="s">
        <v>1174</v>
      </c>
      <c r="C5" s="173" t="s">
        <v>1160</v>
      </c>
      <c r="D5" s="173" t="s">
        <v>1174</v>
      </c>
      <c r="E5" s="173" t="s">
        <v>1160</v>
      </c>
      <c r="F5" s="173" t="s">
        <v>1174</v>
      </c>
      <c r="G5" s="173" t="s">
        <v>1160</v>
      </c>
      <c r="H5" s="173" t="s">
        <v>1174</v>
      </c>
      <c r="I5" s="173" t="s">
        <v>1160</v>
      </c>
      <c r="J5" s="173" t="s">
        <v>1174</v>
      </c>
      <c r="K5" s="173" t="s">
        <v>1160</v>
      </c>
      <c r="L5" s="173"/>
    </row>
    <row r="6" spans="1:13">
      <c r="A6" s="133" t="s">
        <v>884</v>
      </c>
      <c r="B6" s="171">
        <v>0</v>
      </c>
      <c r="C6" s="171">
        <v>12132.29</v>
      </c>
      <c r="D6" s="171">
        <v>0</v>
      </c>
      <c r="E6" s="171">
        <v>0</v>
      </c>
      <c r="F6" s="171">
        <v>0</v>
      </c>
      <c r="G6" s="171">
        <v>2868.84</v>
      </c>
      <c r="H6" s="171">
        <v>0</v>
      </c>
      <c r="I6" s="171">
        <v>44226.33</v>
      </c>
      <c r="J6" s="171">
        <v>0</v>
      </c>
      <c r="K6" s="171">
        <v>60940.49</v>
      </c>
      <c r="L6" s="171">
        <v>0</v>
      </c>
      <c r="M6" s="157">
        <v>120167.95000000001</v>
      </c>
    </row>
    <row r="7" spans="1:13">
      <c r="A7" s="133" t="s">
        <v>886</v>
      </c>
      <c r="B7" s="171">
        <v>131800</v>
      </c>
      <c r="C7" s="171">
        <v>91236.55</v>
      </c>
      <c r="D7" s="171">
        <v>1000</v>
      </c>
      <c r="E7" s="171">
        <v>0</v>
      </c>
      <c r="F7" s="171">
        <v>5236.84</v>
      </c>
      <c r="G7" s="171">
        <v>4518.4399999999996</v>
      </c>
      <c r="H7" s="171">
        <v>55230</v>
      </c>
      <c r="I7" s="171">
        <v>34301.440000000002</v>
      </c>
      <c r="J7" s="171">
        <v>0</v>
      </c>
      <c r="K7" s="171">
        <v>0</v>
      </c>
      <c r="L7" s="171">
        <v>193266.84</v>
      </c>
      <c r="M7" s="157">
        <v>130056.43000000001</v>
      </c>
    </row>
    <row r="8" spans="1:13">
      <c r="A8" s="133" t="s">
        <v>887</v>
      </c>
      <c r="D8" s="171">
        <v>256532</v>
      </c>
      <c r="E8" s="171">
        <v>256532</v>
      </c>
      <c r="F8" s="171">
        <v>0</v>
      </c>
      <c r="G8" s="171">
        <v>0</v>
      </c>
      <c r="L8" s="171">
        <v>256532</v>
      </c>
      <c r="M8" s="157">
        <v>256532</v>
      </c>
    </row>
    <row r="9" spans="1:13">
      <c r="A9" s="133" t="s">
        <v>888</v>
      </c>
      <c r="B9" s="171">
        <v>101400</v>
      </c>
      <c r="C9" s="171">
        <v>62798.64</v>
      </c>
      <c r="F9" s="171">
        <v>3711.06</v>
      </c>
      <c r="G9" s="171">
        <v>2200.87</v>
      </c>
      <c r="H9" s="171">
        <v>31138</v>
      </c>
      <c r="I9" s="171">
        <v>15704.31</v>
      </c>
      <c r="L9" s="171">
        <v>136249.06</v>
      </c>
      <c r="M9" s="157">
        <v>80703.820000000007</v>
      </c>
    </row>
    <row r="10" spans="1:13">
      <c r="A10" s="133" t="s">
        <v>890</v>
      </c>
      <c r="B10" s="171">
        <v>13250</v>
      </c>
      <c r="C10" s="171">
        <v>1576.84</v>
      </c>
      <c r="F10" s="171">
        <v>1687.01</v>
      </c>
      <c r="G10" s="171">
        <v>1554.57</v>
      </c>
      <c r="J10" s="171">
        <v>47000.18</v>
      </c>
      <c r="K10" s="171">
        <v>53943.43</v>
      </c>
      <c r="L10" s="171">
        <v>61937.19</v>
      </c>
      <c r="M10" s="157">
        <v>57074.84</v>
      </c>
    </row>
    <row r="11" spans="1:13">
      <c r="A11" s="133" t="s">
        <v>964</v>
      </c>
      <c r="B11" s="171">
        <v>3000</v>
      </c>
      <c r="C11" s="171">
        <v>2094.61</v>
      </c>
      <c r="F11" s="171">
        <v>84</v>
      </c>
      <c r="G11" s="171">
        <v>58.65</v>
      </c>
      <c r="L11" s="171">
        <v>3084</v>
      </c>
      <c r="M11" s="157">
        <v>2153.2600000000002</v>
      </c>
    </row>
    <row r="12" spans="1:13">
      <c r="A12" s="133" t="s">
        <v>966</v>
      </c>
      <c r="B12" s="171">
        <v>3900</v>
      </c>
      <c r="C12" s="171">
        <v>1531.34</v>
      </c>
      <c r="F12" s="171">
        <v>109.2</v>
      </c>
      <c r="G12" s="171">
        <v>45.76</v>
      </c>
      <c r="L12" s="171">
        <v>4009.2</v>
      </c>
      <c r="M12" s="157">
        <v>1577.1</v>
      </c>
    </row>
    <row r="13" spans="1:13">
      <c r="A13" s="133" t="s">
        <v>968</v>
      </c>
      <c r="B13" s="171">
        <v>6500</v>
      </c>
      <c r="C13" s="171">
        <v>5436.74</v>
      </c>
      <c r="F13" s="171">
        <v>182</v>
      </c>
      <c r="G13" s="171">
        <v>152.22999999999999</v>
      </c>
      <c r="L13" s="171">
        <v>6682</v>
      </c>
      <c r="M13" s="157">
        <v>5588.9699999999993</v>
      </c>
    </row>
    <row r="14" spans="1:13">
      <c r="A14" s="133" t="s">
        <v>970</v>
      </c>
      <c r="B14" s="171">
        <v>4200</v>
      </c>
      <c r="C14" s="171">
        <v>3789.75</v>
      </c>
      <c r="F14" s="171">
        <v>117.6</v>
      </c>
      <c r="G14" s="171">
        <v>106.84</v>
      </c>
      <c r="L14" s="171">
        <v>4317.6000000000004</v>
      </c>
      <c r="M14" s="157">
        <v>3896.59</v>
      </c>
    </row>
    <row r="15" spans="1:13">
      <c r="A15" s="133" t="s">
        <v>1181</v>
      </c>
      <c r="F15" s="171">
        <v>2389.2399999999998</v>
      </c>
      <c r="G15" s="171">
        <v>0.01</v>
      </c>
      <c r="H15" s="171">
        <v>85330</v>
      </c>
      <c r="I15" s="171">
        <v>0</v>
      </c>
      <c r="L15" s="171">
        <v>87719.24</v>
      </c>
      <c r="M15" s="157">
        <v>0.01</v>
      </c>
    </row>
    <row r="16" spans="1:13">
      <c r="A16" s="133" t="s">
        <v>972</v>
      </c>
      <c r="B16" s="171">
        <v>21000</v>
      </c>
      <c r="C16" s="171">
        <v>6649.63</v>
      </c>
      <c r="F16" s="171">
        <v>588</v>
      </c>
      <c r="G16" s="171">
        <v>186.18</v>
      </c>
      <c r="L16" s="171">
        <v>21588</v>
      </c>
      <c r="M16" s="157">
        <v>6835.81</v>
      </c>
    </row>
    <row r="17" spans="1:13">
      <c r="A17" s="133" t="s">
        <v>974</v>
      </c>
      <c r="B17" s="171">
        <v>1300</v>
      </c>
      <c r="C17" s="171">
        <v>680.91</v>
      </c>
      <c r="F17" s="171">
        <v>344.4</v>
      </c>
      <c r="G17" s="171">
        <v>19.07</v>
      </c>
      <c r="H17" s="171">
        <v>11000</v>
      </c>
      <c r="I17" s="171">
        <v>0</v>
      </c>
      <c r="L17" s="171">
        <v>12644.4</v>
      </c>
      <c r="M17" s="157">
        <v>699.98</v>
      </c>
    </row>
    <row r="18" spans="1:13">
      <c r="A18" s="133" t="s">
        <v>892</v>
      </c>
      <c r="B18" s="171">
        <v>111788</v>
      </c>
      <c r="C18" s="171">
        <v>69605.98</v>
      </c>
      <c r="F18" s="171">
        <v>7688.83</v>
      </c>
      <c r="G18" s="171">
        <v>5443.71</v>
      </c>
      <c r="H18" s="171">
        <v>116130</v>
      </c>
      <c r="I18" s="171">
        <v>71983.070000000007</v>
      </c>
      <c r="J18" s="171">
        <v>46683.16</v>
      </c>
      <c r="K18" s="171">
        <v>47842.78</v>
      </c>
      <c r="L18" s="171">
        <v>282289.99</v>
      </c>
      <c r="M18" s="157">
        <v>194875.54</v>
      </c>
    </row>
    <row r="19" spans="1:13">
      <c r="A19" s="133" t="s">
        <v>988</v>
      </c>
      <c r="B19" s="171">
        <v>4100</v>
      </c>
      <c r="C19" s="171">
        <v>3624.69</v>
      </c>
      <c r="F19" s="171">
        <v>114.8</v>
      </c>
      <c r="G19" s="171">
        <v>101.49</v>
      </c>
      <c r="L19" s="171">
        <v>4214.8</v>
      </c>
      <c r="M19" s="157">
        <v>3726.18</v>
      </c>
    </row>
    <row r="20" spans="1:13">
      <c r="A20" s="133" t="s">
        <v>894</v>
      </c>
      <c r="B20" s="171">
        <v>83800</v>
      </c>
      <c r="C20" s="171">
        <v>79895.55</v>
      </c>
      <c r="F20" s="171">
        <v>2784.32</v>
      </c>
      <c r="G20" s="171">
        <v>2640.11</v>
      </c>
      <c r="H20" s="171">
        <v>15640</v>
      </c>
      <c r="I20" s="171">
        <v>14168.86</v>
      </c>
      <c r="L20" s="171">
        <v>102224.32000000001</v>
      </c>
      <c r="M20" s="157">
        <v>96704.52</v>
      </c>
    </row>
    <row r="21" spans="1:13">
      <c r="A21" s="133" t="s">
        <v>895</v>
      </c>
      <c r="D21" s="171">
        <v>1603076</v>
      </c>
      <c r="E21" s="171">
        <v>1603076</v>
      </c>
      <c r="F21" s="171">
        <v>0</v>
      </c>
      <c r="G21" s="171">
        <v>0</v>
      </c>
      <c r="L21" s="171">
        <v>1603076</v>
      </c>
      <c r="M21" s="157">
        <v>1603076</v>
      </c>
    </row>
    <row r="22" spans="1:13">
      <c r="A22" s="133" t="s">
        <v>897</v>
      </c>
      <c r="B22" s="171">
        <v>6000</v>
      </c>
      <c r="C22" s="171">
        <v>5998.5</v>
      </c>
      <c r="F22" s="171">
        <v>168</v>
      </c>
      <c r="G22" s="171">
        <v>167.96</v>
      </c>
      <c r="L22" s="171">
        <v>6168</v>
      </c>
      <c r="M22" s="157">
        <v>6166.46</v>
      </c>
    </row>
    <row r="23" spans="1:13">
      <c r="A23" s="133" t="s">
        <v>990</v>
      </c>
      <c r="B23" s="171">
        <v>7263</v>
      </c>
      <c r="C23" s="171">
        <v>4972.95</v>
      </c>
      <c r="F23" s="171">
        <v>203.36</v>
      </c>
      <c r="G23" s="171">
        <v>139.22999999999999</v>
      </c>
      <c r="L23" s="171">
        <v>7466.36</v>
      </c>
      <c r="M23" s="157">
        <v>5112.1799999999994</v>
      </c>
    </row>
    <row r="24" spans="1:13">
      <c r="A24" s="133" t="s">
        <v>939</v>
      </c>
      <c r="B24" s="171">
        <v>58000</v>
      </c>
      <c r="C24" s="171">
        <v>60365.63</v>
      </c>
      <c r="F24" s="171">
        <v>1624</v>
      </c>
      <c r="G24" s="171">
        <v>1690.23</v>
      </c>
      <c r="H24" s="171">
        <v>0</v>
      </c>
      <c r="I24" s="171">
        <v>0</v>
      </c>
      <c r="L24" s="171">
        <v>59624</v>
      </c>
      <c r="M24" s="157">
        <v>62055.86</v>
      </c>
    </row>
    <row r="25" spans="1:13">
      <c r="A25" s="133" t="s">
        <v>1182</v>
      </c>
      <c r="B25" s="171">
        <v>0</v>
      </c>
      <c r="C25" s="171">
        <v>0</v>
      </c>
      <c r="F25" s="171">
        <v>0</v>
      </c>
      <c r="G25" s="171">
        <v>-1.84</v>
      </c>
      <c r="L25" s="171">
        <v>0</v>
      </c>
      <c r="M25" s="157">
        <v>-1.84</v>
      </c>
    </row>
    <row r="26" spans="1:13">
      <c r="A26" s="133" t="s">
        <v>992</v>
      </c>
      <c r="B26" s="171">
        <v>2620</v>
      </c>
      <c r="C26" s="171">
        <v>9591.2800000000007</v>
      </c>
      <c r="F26" s="171">
        <v>227.36</v>
      </c>
      <c r="G26" s="171">
        <v>338.91</v>
      </c>
      <c r="H26" s="171">
        <v>5500</v>
      </c>
      <c r="I26" s="171">
        <v>2512.9899999999998</v>
      </c>
      <c r="L26" s="171">
        <v>8347.36</v>
      </c>
      <c r="M26" s="157">
        <v>12443.18</v>
      </c>
    </row>
    <row r="27" spans="1:13">
      <c r="A27" s="133" t="s">
        <v>941</v>
      </c>
      <c r="B27" s="171">
        <v>8500</v>
      </c>
      <c r="C27" s="171">
        <v>2979.43</v>
      </c>
      <c r="F27" s="171">
        <v>238</v>
      </c>
      <c r="G27" s="171">
        <v>83.42</v>
      </c>
      <c r="L27" s="171">
        <v>8738</v>
      </c>
      <c r="M27" s="157">
        <v>3062.85</v>
      </c>
    </row>
    <row r="28" spans="1:13">
      <c r="A28" s="133" t="s">
        <v>976</v>
      </c>
      <c r="B28" s="171">
        <v>18199</v>
      </c>
      <c r="C28" s="171">
        <v>14775.49</v>
      </c>
      <c r="F28" s="171">
        <v>509.57</v>
      </c>
      <c r="G28" s="171">
        <v>413.72</v>
      </c>
      <c r="L28" s="171">
        <v>18708.57</v>
      </c>
      <c r="M28" s="157">
        <v>15189.21</v>
      </c>
    </row>
    <row r="29" spans="1:13">
      <c r="A29" s="133" t="s">
        <v>994</v>
      </c>
      <c r="B29" s="171">
        <v>15562</v>
      </c>
      <c r="C29" s="171">
        <v>14675.42</v>
      </c>
      <c r="F29" s="171">
        <v>435.74</v>
      </c>
      <c r="G29" s="171">
        <v>410.92</v>
      </c>
      <c r="L29" s="171">
        <v>15997.74</v>
      </c>
      <c r="M29" s="157">
        <v>15086.34</v>
      </c>
    </row>
    <row r="30" spans="1:13">
      <c r="A30" s="133" t="s">
        <v>996</v>
      </c>
      <c r="B30" s="171">
        <v>14487</v>
      </c>
      <c r="C30" s="171">
        <v>13714.71</v>
      </c>
      <c r="F30" s="171">
        <v>405.64</v>
      </c>
      <c r="G30" s="171">
        <v>384.01</v>
      </c>
      <c r="L30" s="171">
        <v>14892.64</v>
      </c>
      <c r="M30" s="157">
        <v>14098.72</v>
      </c>
    </row>
    <row r="31" spans="1:13">
      <c r="A31" s="133" t="s">
        <v>943</v>
      </c>
      <c r="B31" s="171">
        <v>30900</v>
      </c>
      <c r="C31" s="171">
        <v>29815.08</v>
      </c>
      <c r="F31" s="171">
        <v>1309.5899999999999</v>
      </c>
      <c r="G31" s="171">
        <v>1170.0899999999999</v>
      </c>
      <c r="H31" s="171">
        <v>15871</v>
      </c>
      <c r="I31" s="171">
        <v>11973.1</v>
      </c>
      <c r="L31" s="171">
        <v>48080.59</v>
      </c>
      <c r="M31" s="157">
        <v>42958.270000000004</v>
      </c>
    </row>
    <row r="32" spans="1:13">
      <c r="A32" s="133" t="s">
        <v>998</v>
      </c>
      <c r="B32" s="171">
        <v>5044</v>
      </c>
      <c r="C32" s="171">
        <v>3884.52</v>
      </c>
      <c r="F32" s="171">
        <v>141.22999999999999</v>
      </c>
      <c r="G32" s="171">
        <v>108.76</v>
      </c>
      <c r="L32" s="171">
        <v>5185.2299999999996</v>
      </c>
      <c r="M32" s="157">
        <v>3993.28</v>
      </c>
    </row>
    <row r="33" spans="1:13">
      <c r="A33" s="133" t="s">
        <v>1000</v>
      </c>
      <c r="B33" s="171">
        <v>5044</v>
      </c>
      <c r="C33" s="171">
        <v>5057.25</v>
      </c>
      <c r="F33" s="171">
        <v>141.22999999999999</v>
      </c>
      <c r="G33" s="171">
        <v>141.62</v>
      </c>
      <c r="L33" s="171">
        <v>5185.2299999999996</v>
      </c>
      <c r="M33" s="157">
        <v>5198.87</v>
      </c>
    </row>
    <row r="34" spans="1:13">
      <c r="A34" s="133" t="s">
        <v>978</v>
      </c>
      <c r="B34" s="171">
        <v>18000</v>
      </c>
      <c r="C34" s="171">
        <v>7139.24</v>
      </c>
      <c r="F34" s="171">
        <v>504</v>
      </c>
      <c r="G34" s="171">
        <v>199.89</v>
      </c>
      <c r="L34" s="171">
        <v>18504</v>
      </c>
      <c r="M34" s="157">
        <v>7339.13</v>
      </c>
    </row>
    <row r="35" spans="1:13">
      <c r="A35" s="133" t="s">
        <v>1002</v>
      </c>
      <c r="B35" s="171">
        <v>23000</v>
      </c>
      <c r="C35" s="171">
        <v>21339.26</v>
      </c>
      <c r="F35" s="171">
        <v>644</v>
      </c>
      <c r="G35" s="171">
        <v>608.78</v>
      </c>
      <c r="L35" s="171">
        <v>23644</v>
      </c>
      <c r="M35" s="157">
        <v>21948.039999999997</v>
      </c>
    </row>
    <row r="36" spans="1:13">
      <c r="A36" s="133" t="s">
        <v>980</v>
      </c>
      <c r="B36" s="171">
        <v>30000</v>
      </c>
      <c r="C36" s="171">
        <v>45.25</v>
      </c>
      <c r="F36" s="171">
        <v>840</v>
      </c>
      <c r="G36" s="171">
        <v>1480.62</v>
      </c>
      <c r="H36" s="171">
        <v>0</v>
      </c>
      <c r="I36" s="171">
        <v>52834.41</v>
      </c>
      <c r="L36" s="171">
        <v>30840</v>
      </c>
      <c r="M36" s="157">
        <v>54360.280000000006</v>
      </c>
    </row>
    <row r="37" spans="1:13">
      <c r="A37" s="133" t="s">
        <v>945</v>
      </c>
      <c r="B37" s="171">
        <v>400</v>
      </c>
      <c r="C37" s="171">
        <v>623.35</v>
      </c>
      <c r="F37" s="171">
        <v>3132.75</v>
      </c>
      <c r="G37" s="171">
        <v>2090.86</v>
      </c>
      <c r="H37" s="171">
        <v>111484</v>
      </c>
      <c r="I37" s="171">
        <v>74051.42</v>
      </c>
      <c r="L37" s="171">
        <v>115016.75</v>
      </c>
      <c r="M37" s="157">
        <v>76765.63</v>
      </c>
    </row>
    <row r="38" spans="1:13">
      <c r="A38" s="133" t="s">
        <v>947</v>
      </c>
      <c r="B38" s="171">
        <v>8000</v>
      </c>
      <c r="C38" s="171">
        <v>7931.24</v>
      </c>
      <c r="F38" s="171">
        <v>224</v>
      </c>
      <c r="G38" s="171">
        <v>222.08</v>
      </c>
      <c r="L38" s="171">
        <v>8224</v>
      </c>
      <c r="M38" s="157">
        <v>8153.32</v>
      </c>
    </row>
    <row r="39" spans="1:13">
      <c r="A39" s="133" t="s">
        <v>949</v>
      </c>
      <c r="B39" s="171">
        <v>32000</v>
      </c>
      <c r="C39" s="171">
        <v>11333.67</v>
      </c>
      <c r="F39" s="171">
        <v>3339.7</v>
      </c>
      <c r="G39" s="171">
        <v>1514.18</v>
      </c>
      <c r="H39" s="171">
        <v>87275</v>
      </c>
      <c r="I39" s="171">
        <v>42743.96</v>
      </c>
      <c r="L39" s="171">
        <v>122614.7</v>
      </c>
      <c r="M39" s="157">
        <v>55591.81</v>
      </c>
    </row>
    <row r="40" spans="1:13">
      <c r="A40" s="133" t="s">
        <v>982</v>
      </c>
      <c r="B40" s="171">
        <v>2500</v>
      </c>
      <c r="C40" s="171">
        <v>2215.86</v>
      </c>
      <c r="F40" s="171">
        <v>70</v>
      </c>
      <c r="G40" s="171">
        <v>62.06</v>
      </c>
      <c r="L40" s="171">
        <v>2570</v>
      </c>
      <c r="M40" s="157">
        <v>2277.92</v>
      </c>
    </row>
    <row r="41" spans="1:13">
      <c r="A41" s="133" t="s">
        <v>951</v>
      </c>
      <c r="B41" s="171">
        <v>32000</v>
      </c>
      <c r="C41" s="171">
        <v>22424.53</v>
      </c>
      <c r="F41" s="171">
        <v>896</v>
      </c>
      <c r="G41" s="171">
        <v>627.87</v>
      </c>
      <c r="L41" s="171">
        <v>32896</v>
      </c>
      <c r="M41" s="157">
        <v>23052.399999999998</v>
      </c>
    </row>
    <row r="42" spans="1:13">
      <c r="A42" s="133" t="s">
        <v>952</v>
      </c>
      <c r="B42" s="171">
        <v>167000</v>
      </c>
      <c r="C42" s="171">
        <v>129286.55</v>
      </c>
      <c r="F42" s="171">
        <v>4676</v>
      </c>
      <c r="G42" s="171">
        <v>3656</v>
      </c>
      <c r="H42" s="171">
        <v>0</v>
      </c>
      <c r="I42" s="171">
        <v>1065.23</v>
      </c>
      <c r="L42" s="171">
        <v>171676</v>
      </c>
      <c r="M42" s="157">
        <v>134007.78</v>
      </c>
    </row>
    <row r="43" spans="1:13">
      <c r="A43" s="133" t="s">
        <v>984</v>
      </c>
      <c r="B43" s="171">
        <v>7000</v>
      </c>
      <c r="C43" s="171">
        <v>2978.8</v>
      </c>
      <c r="F43" s="171">
        <v>196</v>
      </c>
      <c r="G43" s="171">
        <v>83.41</v>
      </c>
      <c r="L43" s="171">
        <v>7196</v>
      </c>
      <c r="M43" s="157">
        <v>3062.21</v>
      </c>
    </row>
    <row r="44" spans="1:13">
      <c r="A44" s="133" t="s">
        <v>1183</v>
      </c>
      <c r="F44" s="171">
        <v>0</v>
      </c>
      <c r="G44" s="171">
        <v>-0.01</v>
      </c>
      <c r="L44" s="171">
        <v>0</v>
      </c>
      <c r="M44" s="157">
        <v>-0.01</v>
      </c>
    </row>
    <row r="45" spans="1:13">
      <c r="A45" s="133" t="s">
        <v>954</v>
      </c>
      <c r="B45" s="171">
        <v>58366</v>
      </c>
      <c r="C45" s="171">
        <v>9400</v>
      </c>
      <c r="F45" s="171">
        <v>1634.25</v>
      </c>
      <c r="G45" s="171">
        <v>263.19</v>
      </c>
      <c r="L45" s="171">
        <v>60000.25</v>
      </c>
      <c r="M45" s="157">
        <v>9663.19</v>
      </c>
    </row>
    <row r="46" spans="1:13">
      <c r="A46" s="133" t="s">
        <v>1167</v>
      </c>
      <c r="B46" s="171">
        <v>20500</v>
      </c>
      <c r="C46" s="171">
        <v>20499.79</v>
      </c>
      <c r="F46" s="171">
        <v>574</v>
      </c>
      <c r="G46" s="171">
        <v>574</v>
      </c>
      <c r="L46" s="171">
        <v>21074</v>
      </c>
      <c r="M46" s="157">
        <v>21073.79</v>
      </c>
    </row>
    <row r="47" spans="1:13">
      <c r="A47" s="133" t="s">
        <v>956</v>
      </c>
      <c r="B47" s="171">
        <v>28497</v>
      </c>
      <c r="C47" s="171">
        <v>20480.96</v>
      </c>
      <c r="F47" s="171">
        <v>930.22</v>
      </c>
      <c r="G47" s="171">
        <v>610.4</v>
      </c>
      <c r="H47" s="171">
        <v>4725</v>
      </c>
      <c r="I47" s="171">
        <v>1319.1</v>
      </c>
      <c r="L47" s="171">
        <v>34152.22</v>
      </c>
      <c r="M47" s="157">
        <v>22410.46</v>
      </c>
    </row>
    <row r="48" spans="1:13">
      <c r="A48" s="133" t="s">
        <v>958</v>
      </c>
      <c r="B48" s="171">
        <v>104268</v>
      </c>
      <c r="C48" s="171">
        <v>88644.5</v>
      </c>
      <c r="F48" s="171">
        <v>3886.88</v>
      </c>
      <c r="G48" s="171">
        <v>3152.18</v>
      </c>
      <c r="H48" s="171">
        <v>34549</v>
      </c>
      <c r="I48" s="171">
        <v>23732.25</v>
      </c>
      <c r="L48" s="171">
        <v>142703.88</v>
      </c>
      <c r="M48" s="157">
        <v>115528.93</v>
      </c>
    </row>
    <row r="49" spans="1:13">
      <c r="A49" s="133" t="s">
        <v>986</v>
      </c>
      <c r="B49" s="171">
        <v>0</v>
      </c>
      <c r="C49" s="171">
        <v>24781.38</v>
      </c>
      <c r="F49" s="171">
        <v>0</v>
      </c>
      <c r="G49" s="171">
        <v>693.87</v>
      </c>
      <c r="L49" s="171">
        <v>0</v>
      </c>
      <c r="M49" s="157">
        <v>25475.25</v>
      </c>
    </row>
    <row r="50" spans="1:13">
      <c r="A50" s="133" t="s">
        <v>1004</v>
      </c>
      <c r="B50" s="171">
        <v>11538</v>
      </c>
      <c r="C50" s="171">
        <v>10487.04</v>
      </c>
      <c r="F50" s="171">
        <v>1435.78</v>
      </c>
      <c r="G50" s="171">
        <v>1295.5899999999999</v>
      </c>
      <c r="H50" s="171">
        <v>39740</v>
      </c>
      <c r="I50" s="171">
        <v>35784.480000000003</v>
      </c>
      <c r="L50" s="171">
        <v>52713.78</v>
      </c>
      <c r="M50" s="157">
        <v>47567.11</v>
      </c>
    </row>
    <row r="51" spans="1:13">
      <c r="A51" s="133" t="s">
        <v>960</v>
      </c>
      <c r="B51" s="171">
        <v>20691</v>
      </c>
      <c r="C51" s="171">
        <v>17472.900000000001</v>
      </c>
      <c r="F51" s="171">
        <v>579.35</v>
      </c>
      <c r="G51" s="171">
        <v>489.25</v>
      </c>
      <c r="L51" s="171">
        <v>21270.35</v>
      </c>
      <c r="M51" s="157">
        <v>17962.150000000001</v>
      </c>
    </row>
    <row r="52" spans="1:13">
      <c r="A52" s="133" t="s">
        <v>1151</v>
      </c>
      <c r="B52" s="171">
        <v>0</v>
      </c>
      <c r="C52" s="171">
        <v>37802</v>
      </c>
      <c r="D52" s="171">
        <v>302567</v>
      </c>
      <c r="E52" s="171">
        <v>0</v>
      </c>
      <c r="F52" s="171">
        <v>0</v>
      </c>
      <c r="G52" s="171">
        <v>303625.46000000002</v>
      </c>
      <c r="L52" s="171">
        <v>302567</v>
      </c>
      <c r="M52" s="157">
        <v>341427.46</v>
      </c>
    </row>
    <row r="53" spans="1:13">
      <c r="A53" s="133" t="s">
        <v>898</v>
      </c>
      <c r="B53" s="171">
        <v>60000</v>
      </c>
      <c r="C53" s="171">
        <v>37951.519999999997</v>
      </c>
      <c r="F53" s="171">
        <v>2116.8000000000002</v>
      </c>
      <c r="G53" s="171">
        <v>1167.22</v>
      </c>
      <c r="H53" s="171">
        <v>15600</v>
      </c>
      <c r="I53" s="171">
        <v>3735.43</v>
      </c>
      <c r="L53" s="171">
        <v>77716.800000000003</v>
      </c>
      <c r="M53" s="157">
        <v>42854.17</v>
      </c>
    </row>
    <row r="54" spans="1:13">
      <c r="A54" s="133" t="s">
        <v>900</v>
      </c>
      <c r="B54" s="171">
        <v>364323</v>
      </c>
      <c r="C54" s="171">
        <v>498338.73</v>
      </c>
      <c r="F54" s="171">
        <v>12015.16</v>
      </c>
      <c r="G54" s="171">
        <v>14803.63</v>
      </c>
      <c r="H54" s="171">
        <v>64790</v>
      </c>
      <c r="I54" s="171">
        <v>27362.02</v>
      </c>
      <c r="L54" s="171">
        <v>441128.16</v>
      </c>
      <c r="M54" s="157">
        <v>540504.38</v>
      </c>
    </row>
    <row r="55" spans="1:13">
      <c r="A55" s="133" t="s">
        <v>962</v>
      </c>
      <c r="B55" s="171">
        <v>19795</v>
      </c>
      <c r="C55" s="171">
        <v>12877.76</v>
      </c>
      <c r="F55" s="171">
        <v>2471.1799999999998</v>
      </c>
      <c r="G55" s="171">
        <v>2091.9299999999998</v>
      </c>
      <c r="H55" s="171">
        <v>15861</v>
      </c>
      <c r="I55" s="171">
        <v>9232.92</v>
      </c>
      <c r="J55" s="171">
        <v>52600.43</v>
      </c>
      <c r="K55" s="171">
        <v>52599.96</v>
      </c>
      <c r="L55" s="171">
        <v>90727.61</v>
      </c>
      <c r="M55" s="157">
        <v>76802.570000000007</v>
      </c>
    </row>
    <row r="56" spans="1:13">
      <c r="A56" s="133" t="s">
        <v>1169</v>
      </c>
      <c r="B56" s="171">
        <v>16900</v>
      </c>
      <c r="C56" s="171">
        <v>16579.79</v>
      </c>
      <c r="F56" s="171">
        <v>473.2</v>
      </c>
      <c r="G56" s="171">
        <v>464.22</v>
      </c>
      <c r="L56" s="171">
        <v>17373.2</v>
      </c>
      <c r="M56" s="157">
        <v>17044.010000000002</v>
      </c>
    </row>
    <row r="57" spans="1:13">
      <c r="A57" s="133" t="s">
        <v>901</v>
      </c>
      <c r="B57" s="171">
        <v>10000</v>
      </c>
      <c r="C57" s="171">
        <v>7407.72</v>
      </c>
      <c r="D57" s="171">
        <v>0</v>
      </c>
      <c r="E57" s="171">
        <v>1500</v>
      </c>
      <c r="F57" s="171">
        <v>6832.53</v>
      </c>
      <c r="G57" s="171">
        <v>4172.7</v>
      </c>
      <c r="H57" s="171">
        <v>8500</v>
      </c>
      <c r="I57" s="171">
        <v>7594.34</v>
      </c>
      <c r="J57" s="171">
        <v>225518.87</v>
      </c>
      <c r="K57" s="171">
        <v>134025.23000000001</v>
      </c>
      <c r="L57" s="171">
        <v>250851.4</v>
      </c>
      <c r="M57" s="157">
        <v>154699.99000000002</v>
      </c>
    </row>
    <row r="58" spans="1:13">
      <c r="A58" s="133" t="s">
        <v>902</v>
      </c>
      <c r="B58" s="171">
        <v>28000</v>
      </c>
      <c r="C58" s="171">
        <v>25334.61</v>
      </c>
      <c r="F58" s="171">
        <v>1106.56</v>
      </c>
      <c r="G58" s="171">
        <v>1043.47</v>
      </c>
      <c r="H58" s="171">
        <v>11520</v>
      </c>
      <c r="I58" s="171">
        <v>11931</v>
      </c>
      <c r="L58" s="171">
        <v>40626.559999999998</v>
      </c>
      <c r="M58" s="157">
        <v>38309.08</v>
      </c>
    </row>
    <row r="59" spans="1:13">
      <c r="A59" s="133" t="s">
        <v>903</v>
      </c>
      <c r="B59" s="171">
        <v>30550</v>
      </c>
      <c r="C59" s="171">
        <v>19525.73</v>
      </c>
      <c r="F59" s="171">
        <v>976.36</v>
      </c>
      <c r="G59" s="171">
        <v>546.72</v>
      </c>
      <c r="H59" s="171">
        <v>4320</v>
      </c>
      <c r="I59" s="171">
        <v>0</v>
      </c>
      <c r="L59" s="171">
        <v>35846.36</v>
      </c>
      <c r="M59" s="157">
        <v>20072.45</v>
      </c>
    </row>
    <row r="60" spans="1:13">
      <c r="A60" s="133" t="s">
        <v>905</v>
      </c>
      <c r="B60" s="171">
        <v>180000</v>
      </c>
      <c r="C60" s="171">
        <v>145100.18</v>
      </c>
      <c r="F60" s="171">
        <v>5488</v>
      </c>
      <c r="G60" s="171">
        <v>4551.4799999999996</v>
      </c>
      <c r="H60" s="171">
        <v>16000</v>
      </c>
      <c r="I60" s="171">
        <v>17454.150000000001</v>
      </c>
      <c r="L60" s="171">
        <v>201488</v>
      </c>
      <c r="M60" s="157">
        <v>167105.81</v>
      </c>
    </row>
    <row r="61" spans="1:13">
      <c r="A61" s="133" t="s">
        <v>878</v>
      </c>
      <c r="B61" s="171">
        <v>174590</v>
      </c>
      <c r="C61" s="171">
        <v>167320.70000000001</v>
      </c>
      <c r="F61" s="171">
        <v>5595.52</v>
      </c>
      <c r="G61" s="171">
        <v>5012.09</v>
      </c>
      <c r="H61" s="171">
        <v>25250</v>
      </c>
      <c r="I61" s="171">
        <v>11682.66</v>
      </c>
      <c r="L61" s="171">
        <v>205435.51999999999</v>
      </c>
      <c r="M61" s="157">
        <v>184015.45</v>
      </c>
    </row>
    <row r="62" spans="1:13">
      <c r="A62" s="133" t="s">
        <v>907</v>
      </c>
      <c r="B62" s="171">
        <v>11357</v>
      </c>
      <c r="C62" s="171">
        <v>9763.14</v>
      </c>
      <c r="F62" s="171">
        <v>1554.48</v>
      </c>
      <c r="G62" s="171">
        <v>323.25</v>
      </c>
      <c r="H62" s="171">
        <v>44160</v>
      </c>
      <c r="I62" s="171">
        <v>1781.75</v>
      </c>
      <c r="L62" s="171">
        <v>57071.479999999996</v>
      </c>
      <c r="M62" s="157">
        <v>11868.14</v>
      </c>
    </row>
    <row r="63" spans="1:13">
      <c r="A63" s="133" t="s">
        <v>908</v>
      </c>
      <c r="B63" s="171">
        <v>11985</v>
      </c>
      <c r="C63" s="171">
        <v>10863.35</v>
      </c>
      <c r="F63" s="171">
        <v>335.58</v>
      </c>
      <c r="G63" s="171">
        <v>304.17</v>
      </c>
      <c r="L63" s="171">
        <v>12320.58</v>
      </c>
      <c r="M63" s="157">
        <v>11167.52</v>
      </c>
    </row>
    <row r="64" spans="1:13">
      <c r="A64" s="133" t="s">
        <v>910</v>
      </c>
      <c r="B64" s="171">
        <v>20000</v>
      </c>
      <c r="C64" s="171">
        <v>10633.6</v>
      </c>
      <c r="D64" s="171">
        <v>0</v>
      </c>
      <c r="E64" s="171">
        <v>65.3</v>
      </c>
      <c r="F64" s="171">
        <v>3906.84</v>
      </c>
      <c r="G64" s="171">
        <v>4240.7299999999996</v>
      </c>
      <c r="H64" s="171">
        <v>10120</v>
      </c>
      <c r="I64" s="171">
        <v>11707.91</v>
      </c>
      <c r="J64" s="171">
        <v>109409.89</v>
      </c>
      <c r="K64" s="171">
        <v>129346.48</v>
      </c>
      <c r="L64" s="171">
        <v>143436.72999999998</v>
      </c>
      <c r="M64" s="157">
        <v>155994.01999999999</v>
      </c>
    </row>
    <row r="65" spans="1:13">
      <c r="A65" s="133" t="s">
        <v>911</v>
      </c>
      <c r="B65" s="171">
        <v>14180</v>
      </c>
      <c r="C65" s="171">
        <v>14143.22</v>
      </c>
      <c r="F65" s="171">
        <v>397.04</v>
      </c>
      <c r="G65" s="171">
        <v>396</v>
      </c>
      <c r="L65" s="171">
        <v>14577.04</v>
      </c>
      <c r="M65" s="157">
        <v>14539.22</v>
      </c>
    </row>
    <row r="66" spans="1:13">
      <c r="A66" s="133" t="s">
        <v>913</v>
      </c>
      <c r="B66" s="171">
        <v>59000</v>
      </c>
      <c r="C66" s="171">
        <v>46149.07</v>
      </c>
      <c r="D66" s="171">
        <v>0</v>
      </c>
      <c r="E66" s="171">
        <v>5000</v>
      </c>
      <c r="F66" s="171">
        <v>1652</v>
      </c>
      <c r="G66" s="171">
        <v>1292.18</v>
      </c>
      <c r="H66" s="171">
        <v>0</v>
      </c>
      <c r="I66" s="171">
        <v>-0.01</v>
      </c>
      <c r="L66" s="171">
        <v>60652</v>
      </c>
      <c r="M66" s="157">
        <v>52441.24</v>
      </c>
    </row>
    <row r="67" spans="1:13">
      <c r="A67" s="133" t="s">
        <v>914</v>
      </c>
      <c r="B67" s="171">
        <v>24400</v>
      </c>
      <c r="C67" s="171">
        <v>17114.669999999998</v>
      </c>
      <c r="F67" s="171">
        <v>1769.54</v>
      </c>
      <c r="G67" s="171">
        <v>1343.75</v>
      </c>
      <c r="H67" s="171">
        <v>38798</v>
      </c>
      <c r="I67" s="171">
        <v>30676.48</v>
      </c>
      <c r="L67" s="171">
        <v>64967.54</v>
      </c>
      <c r="M67" s="157">
        <v>49134.899999999994</v>
      </c>
    </row>
    <row r="68" spans="1:13">
      <c r="A68" s="133" t="s">
        <v>915</v>
      </c>
      <c r="B68" s="171">
        <v>1000</v>
      </c>
      <c r="C68" s="171">
        <v>2019.78</v>
      </c>
      <c r="D68" s="171">
        <v>0</v>
      </c>
      <c r="E68" s="171">
        <v>2850</v>
      </c>
      <c r="F68" s="171">
        <v>28</v>
      </c>
      <c r="G68" s="171">
        <v>56.55</v>
      </c>
      <c r="L68" s="171">
        <v>1028</v>
      </c>
      <c r="M68" s="157">
        <v>4926.33</v>
      </c>
    </row>
    <row r="69" spans="1:13">
      <c r="A69" s="133" t="s">
        <v>916</v>
      </c>
      <c r="B69" s="171">
        <v>4300</v>
      </c>
      <c r="C69" s="171">
        <v>5828.82</v>
      </c>
      <c r="F69" s="171">
        <v>7836.54</v>
      </c>
      <c r="G69" s="171">
        <v>5330.54</v>
      </c>
      <c r="H69" s="171">
        <v>22272</v>
      </c>
      <c r="I69" s="171">
        <v>10247.5</v>
      </c>
      <c r="J69" s="171">
        <v>253304.33</v>
      </c>
      <c r="K69" s="171">
        <v>174499.34</v>
      </c>
      <c r="L69" s="171">
        <v>287712.87</v>
      </c>
      <c r="M69" s="157">
        <v>195906.2</v>
      </c>
    </row>
    <row r="70" spans="1:13">
      <c r="A70" s="133" t="s">
        <v>918</v>
      </c>
      <c r="B70" s="171">
        <v>5000</v>
      </c>
      <c r="C70" s="171">
        <v>3792.9</v>
      </c>
      <c r="F70" s="171">
        <v>795.2</v>
      </c>
      <c r="G70" s="171">
        <v>516.41</v>
      </c>
      <c r="H70" s="171">
        <v>23400</v>
      </c>
      <c r="I70" s="171">
        <v>14650.6</v>
      </c>
      <c r="L70" s="171">
        <v>29195.200000000001</v>
      </c>
      <c r="M70" s="157">
        <v>18959.91</v>
      </c>
    </row>
    <row r="71" spans="1:13">
      <c r="A71" s="133" t="s">
        <v>919</v>
      </c>
      <c r="B71" s="171">
        <v>1833</v>
      </c>
      <c r="C71" s="171">
        <v>1322.76</v>
      </c>
      <c r="F71" s="171">
        <v>51.32</v>
      </c>
      <c r="G71" s="171">
        <v>119.19</v>
      </c>
      <c r="H71" s="171">
        <v>0</v>
      </c>
      <c r="I71" s="171">
        <v>2934.77</v>
      </c>
      <c r="L71" s="171">
        <v>1884.32</v>
      </c>
      <c r="M71" s="157">
        <v>4376.72</v>
      </c>
    </row>
    <row r="72" spans="1:13">
      <c r="A72" s="133" t="s">
        <v>920</v>
      </c>
      <c r="B72" s="171">
        <v>30500</v>
      </c>
      <c r="C72" s="171">
        <v>35004.699999999997</v>
      </c>
      <c r="F72" s="171">
        <v>1686.33</v>
      </c>
      <c r="G72" s="171">
        <v>1786.38</v>
      </c>
      <c r="H72" s="171">
        <v>29726</v>
      </c>
      <c r="I72" s="171">
        <v>28794</v>
      </c>
      <c r="L72" s="171">
        <v>61912.33</v>
      </c>
      <c r="M72" s="157">
        <v>65585.079999999987</v>
      </c>
    </row>
    <row r="73" spans="1:13">
      <c r="A73" s="133" t="s">
        <v>921</v>
      </c>
      <c r="B73" s="171">
        <v>30650</v>
      </c>
      <c r="C73" s="171">
        <v>18552.91</v>
      </c>
      <c r="F73" s="171">
        <v>4464.75</v>
      </c>
      <c r="G73" s="171">
        <v>4193.03</v>
      </c>
      <c r="H73" s="171">
        <v>35040</v>
      </c>
      <c r="I73" s="171">
        <v>25355.01</v>
      </c>
      <c r="J73" s="171">
        <v>93765.28</v>
      </c>
      <c r="K73" s="171">
        <v>105843.24</v>
      </c>
      <c r="L73" s="171">
        <v>163920.03</v>
      </c>
      <c r="M73" s="157">
        <v>153944.19</v>
      </c>
    </row>
    <row r="74" spans="1:13">
      <c r="A74" s="133" t="s">
        <v>923</v>
      </c>
      <c r="B74" s="171">
        <v>5250</v>
      </c>
      <c r="C74" s="171">
        <v>6570.51</v>
      </c>
      <c r="F74" s="171">
        <v>147</v>
      </c>
      <c r="G74" s="171">
        <v>183.97</v>
      </c>
      <c r="L74" s="171">
        <v>5397</v>
      </c>
      <c r="M74" s="157">
        <v>6754.4800000000005</v>
      </c>
    </row>
    <row r="75" spans="1:13">
      <c r="A75" s="133" t="s">
        <v>925</v>
      </c>
      <c r="B75" s="171">
        <v>1000</v>
      </c>
      <c r="C75" s="171">
        <v>7203.42</v>
      </c>
      <c r="F75" s="171">
        <v>28</v>
      </c>
      <c r="G75" s="171">
        <v>201.69</v>
      </c>
      <c r="L75" s="171">
        <v>1028</v>
      </c>
      <c r="M75" s="157">
        <v>7405.11</v>
      </c>
    </row>
    <row r="76" spans="1:13">
      <c r="A76" s="133" t="s">
        <v>1152</v>
      </c>
      <c r="B76" s="171">
        <v>25970</v>
      </c>
      <c r="C76" s="171">
        <v>41665.51</v>
      </c>
      <c r="F76" s="171">
        <v>2298.52</v>
      </c>
      <c r="G76" s="171">
        <v>1465.34</v>
      </c>
      <c r="H76" s="171">
        <v>56120</v>
      </c>
      <c r="I76" s="171">
        <v>27346.5</v>
      </c>
      <c r="J76" s="171">
        <v>0</v>
      </c>
      <c r="K76" s="171">
        <v>0</v>
      </c>
      <c r="L76" s="171">
        <v>84388.52</v>
      </c>
      <c r="M76" s="157">
        <v>70477.350000000006</v>
      </c>
    </row>
    <row r="77" spans="1:13">
      <c r="A77" s="133" t="s">
        <v>926</v>
      </c>
      <c r="B77" s="171">
        <v>90000</v>
      </c>
      <c r="C77" s="171">
        <v>91150.75</v>
      </c>
      <c r="F77" s="171">
        <v>2701.44</v>
      </c>
      <c r="G77" s="171">
        <v>2675.45</v>
      </c>
      <c r="H77" s="171">
        <v>6480</v>
      </c>
      <c r="I77" s="171">
        <v>4401.7</v>
      </c>
      <c r="L77" s="171">
        <v>99181.440000000002</v>
      </c>
      <c r="M77" s="157">
        <v>98227.9</v>
      </c>
    </row>
    <row r="78" spans="1:13">
      <c r="A78" s="133" t="s">
        <v>928</v>
      </c>
      <c r="B78" s="171">
        <v>15452</v>
      </c>
      <c r="C78" s="171">
        <v>16910.12</v>
      </c>
      <c r="D78" s="171">
        <v>5000</v>
      </c>
      <c r="E78" s="171">
        <v>0</v>
      </c>
      <c r="F78" s="171">
        <v>1494.42</v>
      </c>
      <c r="G78" s="171">
        <v>6214.39</v>
      </c>
      <c r="H78" s="171">
        <v>37920</v>
      </c>
      <c r="I78" s="171">
        <v>26460.52</v>
      </c>
      <c r="L78" s="171">
        <v>59866.42</v>
      </c>
      <c r="M78" s="157">
        <v>49585.03</v>
      </c>
    </row>
    <row r="79" spans="1:13">
      <c r="A79" s="133" t="s">
        <v>929</v>
      </c>
      <c r="B79" s="171">
        <v>6500</v>
      </c>
      <c r="C79" s="171">
        <v>4764.45</v>
      </c>
      <c r="F79" s="171">
        <v>2034.51</v>
      </c>
      <c r="G79" s="171">
        <v>1695.83</v>
      </c>
      <c r="H79" s="171">
        <v>66161</v>
      </c>
      <c r="I79" s="171">
        <v>55800.55</v>
      </c>
      <c r="L79" s="171">
        <v>74695.509999999995</v>
      </c>
      <c r="M79" s="157">
        <v>62260.83</v>
      </c>
    </row>
    <row r="80" spans="1:13">
      <c r="A80" s="133" t="s">
        <v>930</v>
      </c>
      <c r="B80" s="171">
        <v>0</v>
      </c>
      <c r="C80" s="171">
        <v>319.5</v>
      </c>
      <c r="F80" s="171">
        <v>0</v>
      </c>
      <c r="G80" s="171">
        <v>9.0399999999999991</v>
      </c>
      <c r="H80" s="171">
        <v>0</v>
      </c>
      <c r="I80" s="171">
        <v>0</v>
      </c>
      <c r="L80" s="171">
        <v>0</v>
      </c>
      <c r="M80" s="157">
        <v>328.54</v>
      </c>
    </row>
    <row r="81" spans="1:13">
      <c r="A81" s="133" t="s">
        <v>931</v>
      </c>
      <c r="B81" s="171">
        <v>5000</v>
      </c>
      <c r="C81" s="171">
        <v>3874.96</v>
      </c>
      <c r="F81" s="171">
        <v>140</v>
      </c>
      <c r="G81" s="171">
        <v>108.51</v>
      </c>
      <c r="L81" s="171">
        <v>5140</v>
      </c>
      <c r="M81" s="157">
        <v>3983.4700000000003</v>
      </c>
    </row>
    <row r="82" spans="1:13">
      <c r="A82" s="133" t="s">
        <v>933</v>
      </c>
      <c r="B82" s="171">
        <v>23000</v>
      </c>
      <c r="C82" s="171">
        <v>16882.849999999999</v>
      </c>
      <c r="F82" s="171">
        <v>644</v>
      </c>
      <c r="G82" s="171">
        <v>472.72</v>
      </c>
      <c r="L82" s="171">
        <v>23644</v>
      </c>
      <c r="M82" s="157">
        <v>17355.57</v>
      </c>
    </row>
    <row r="83" spans="1:13">
      <c r="A83" s="133" t="s">
        <v>934</v>
      </c>
      <c r="B83" s="171">
        <v>16000</v>
      </c>
      <c r="C83" s="171">
        <v>15957.49</v>
      </c>
      <c r="L83" s="171">
        <v>16000</v>
      </c>
      <c r="M83" s="157">
        <v>15957.49</v>
      </c>
    </row>
    <row r="84" spans="1:13">
      <c r="A84" s="133" t="s">
        <v>1158</v>
      </c>
      <c r="B84" s="171">
        <v>2507952</v>
      </c>
      <c r="C84" s="171">
        <v>2252695.3200000003</v>
      </c>
      <c r="D84" s="171">
        <v>2168175</v>
      </c>
      <c r="E84" s="171">
        <v>1869023.3</v>
      </c>
      <c r="F84" s="171">
        <v>125044.76999999997</v>
      </c>
      <c r="G84" s="171">
        <v>412976.05999999988</v>
      </c>
      <c r="H84" s="171">
        <v>1145650</v>
      </c>
      <c r="I84" s="171">
        <v>755550.75</v>
      </c>
      <c r="J84" s="171">
        <v>828282.14</v>
      </c>
      <c r="K84" s="171">
        <v>759040.95</v>
      </c>
      <c r="L84" s="171">
        <v>6775103.910000002</v>
      </c>
      <c r="M84" s="157">
        <v>6049286.3800000008</v>
      </c>
    </row>
  </sheetData>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00000"/>
  </sheetPr>
  <dimension ref="A1:P229"/>
  <sheetViews>
    <sheetView topLeftCell="A11" workbookViewId="0">
      <selection activeCell="B7" sqref="B7:D7"/>
    </sheetView>
  </sheetViews>
  <sheetFormatPr defaultColWidth="8" defaultRowHeight="13.2"/>
  <cols>
    <col min="1" max="4" width="23.44140625" style="159" customWidth="1"/>
    <col min="5" max="5" width="67" style="159" bestFit="1" customWidth="1"/>
    <col min="6" max="11" width="23.44140625" style="159" customWidth="1"/>
    <col min="12" max="12" width="8" style="159" customWidth="1"/>
    <col min="13" max="13" width="23.44140625" style="159" customWidth="1"/>
    <col min="14" max="14" width="8" style="159" customWidth="1"/>
    <col min="15" max="16" width="23.44140625" style="159" customWidth="1"/>
    <col min="17" max="16384" width="8" style="159"/>
  </cols>
  <sheetData>
    <row r="1" spans="1:16">
      <c r="A1" s="168" t="s">
        <v>1149</v>
      </c>
      <c r="B1" s="168"/>
      <c r="C1" s="168"/>
      <c r="D1" s="168"/>
      <c r="E1" s="168"/>
      <c r="F1" s="168"/>
      <c r="G1" s="168"/>
      <c r="H1" s="168"/>
      <c r="I1" s="168"/>
      <c r="J1" s="168"/>
      <c r="K1" s="168"/>
      <c r="L1" s="168"/>
      <c r="M1" s="168"/>
      <c r="N1" s="168"/>
      <c r="O1" s="168"/>
      <c r="P1" s="168"/>
    </row>
    <row r="2" spans="1:16">
      <c r="A2" s="167" t="s">
        <v>879</v>
      </c>
      <c r="B2" s="167"/>
      <c r="C2" s="165"/>
    </row>
    <row r="3" spans="1:16">
      <c r="A3" s="167" t="s">
        <v>1148</v>
      </c>
      <c r="B3" s="167"/>
      <c r="C3" s="165" t="s">
        <v>1147</v>
      </c>
    </row>
    <row r="4" spans="1:16" ht="39.6">
      <c r="A4" s="167" t="s">
        <v>1146</v>
      </c>
      <c r="B4" s="167"/>
      <c r="C4" s="165" t="s">
        <v>1163</v>
      </c>
    </row>
    <row r="5" spans="1:16">
      <c r="A5" s="167" t="s">
        <v>1135</v>
      </c>
      <c r="B5" s="167"/>
      <c r="C5" s="165"/>
    </row>
    <row r="6" spans="1:16">
      <c r="A6" s="167" t="s">
        <v>1144</v>
      </c>
      <c r="B6" s="167"/>
      <c r="C6" s="165" t="s">
        <v>1179</v>
      </c>
    </row>
    <row r="7" spans="1:16">
      <c r="A7" s="167" t="s">
        <v>1142</v>
      </c>
      <c r="B7" s="167"/>
      <c r="C7" s="165" t="s">
        <v>1141</v>
      </c>
    </row>
    <row r="8" spans="1:16" ht="79.2">
      <c r="A8" s="167" t="s">
        <v>1140</v>
      </c>
      <c r="B8" s="167"/>
      <c r="C8" s="165" t="s">
        <v>1139</v>
      </c>
    </row>
    <row r="9" spans="1:16">
      <c r="A9" s="167" t="s">
        <v>1138</v>
      </c>
      <c r="B9" s="167"/>
      <c r="C9" s="165" t="s">
        <v>1137</v>
      </c>
    </row>
    <row r="10" spans="1:16">
      <c r="A10" s="160"/>
      <c r="B10" s="160"/>
    </row>
    <row r="11" spans="1:16">
      <c r="A11" s="166" t="s">
        <v>1180</v>
      </c>
      <c r="B11" s="166" t="s">
        <v>879</v>
      </c>
      <c r="C11" s="166" t="s">
        <v>1136</v>
      </c>
      <c r="D11" s="166" t="s">
        <v>1135</v>
      </c>
      <c r="E11" s="166" t="s">
        <v>1134</v>
      </c>
      <c r="F11" s="166" t="s">
        <v>1133</v>
      </c>
      <c r="G11" s="166" t="s">
        <v>1132</v>
      </c>
      <c r="H11" s="166" t="s">
        <v>1131</v>
      </c>
      <c r="I11" s="166" t="s">
        <v>1130</v>
      </c>
      <c r="J11" s="166" t="s">
        <v>1129</v>
      </c>
      <c r="K11" s="166" t="s">
        <v>1128</v>
      </c>
      <c r="L11" s="166"/>
      <c r="M11" s="166" t="s">
        <v>1127</v>
      </c>
      <c r="N11" s="166"/>
      <c r="O11" s="166" t="s">
        <v>1126</v>
      </c>
      <c r="P11" s="166" t="s">
        <v>1125</v>
      </c>
    </row>
    <row r="12" spans="1:16" s="170" customFormat="1">
      <c r="A12" s="160" t="s">
        <v>1124</v>
      </c>
      <c r="B12" s="160" t="s">
        <v>884</v>
      </c>
      <c r="C12" s="160" t="s">
        <v>1044</v>
      </c>
      <c r="D12" s="160" t="s">
        <v>1043</v>
      </c>
      <c r="E12" s="160" t="s">
        <v>1047</v>
      </c>
      <c r="F12" s="163">
        <v>0</v>
      </c>
      <c r="G12" s="163">
        <v>15665</v>
      </c>
      <c r="H12" s="163">
        <v>15665</v>
      </c>
      <c r="I12" s="162">
        <v>12132.29</v>
      </c>
      <c r="J12" s="162">
        <v>0</v>
      </c>
      <c r="K12" s="164">
        <v>0</v>
      </c>
      <c r="L12" s="169"/>
      <c r="M12" s="163">
        <v>12132.29</v>
      </c>
      <c r="N12" s="169"/>
      <c r="O12" s="162">
        <v>3532.71</v>
      </c>
      <c r="P12" s="161">
        <v>0.22551599999999999</v>
      </c>
    </row>
    <row r="13" spans="1:16" s="170" customFormat="1" hidden="1">
      <c r="A13" s="160" t="s">
        <v>1124</v>
      </c>
      <c r="B13" s="160" t="s">
        <v>884</v>
      </c>
      <c r="C13" s="160" t="s">
        <v>1044</v>
      </c>
      <c r="D13" s="160" t="s">
        <v>1043</v>
      </c>
      <c r="E13" s="160" t="s">
        <v>1049</v>
      </c>
      <c r="F13" s="163">
        <v>0</v>
      </c>
      <c r="G13" s="163">
        <v>1000</v>
      </c>
      <c r="H13" s="163">
        <v>1000</v>
      </c>
      <c r="I13" s="162">
        <v>0</v>
      </c>
      <c r="J13" s="162">
        <v>0</v>
      </c>
      <c r="K13" s="164">
        <v>0</v>
      </c>
      <c r="L13" s="169"/>
      <c r="M13" s="163">
        <v>0</v>
      </c>
      <c r="N13" s="169"/>
      <c r="O13" s="162">
        <v>1000</v>
      </c>
      <c r="P13" s="161">
        <v>1</v>
      </c>
    </row>
    <row r="14" spans="1:16" s="170" customFormat="1" hidden="1">
      <c r="A14" s="160" t="s">
        <v>1124</v>
      </c>
      <c r="B14" s="160" t="s">
        <v>884</v>
      </c>
      <c r="C14" s="160" t="s">
        <v>1044</v>
      </c>
      <c r="D14" s="160" t="s">
        <v>1043</v>
      </c>
      <c r="E14" s="160" t="s">
        <v>1046</v>
      </c>
      <c r="F14" s="163">
        <v>0</v>
      </c>
      <c r="G14" s="163">
        <v>3778.01</v>
      </c>
      <c r="H14" s="163">
        <v>3778.01</v>
      </c>
      <c r="I14" s="162">
        <v>2868.84</v>
      </c>
      <c r="J14" s="162">
        <v>0</v>
      </c>
      <c r="K14" s="164">
        <v>0</v>
      </c>
      <c r="L14" s="169"/>
      <c r="M14" s="163">
        <v>2868.84</v>
      </c>
      <c r="N14" s="169"/>
      <c r="O14" s="162">
        <v>909.17</v>
      </c>
      <c r="P14" s="161">
        <v>0.240648</v>
      </c>
    </row>
    <row r="15" spans="1:16" s="170" customFormat="1" hidden="1">
      <c r="A15" s="160" t="s">
        <v>1124</v>
      </c>
      <c r="B15" s="160" t="s">
        <v>884</v>
      </c>
      <c r="C15" s="160" t="s">
        <v>1044</v>
      </c>
      <c r="D15" s="160" t="s">
        <v>1043</v>
      </c>
      <c r="E15" s="160" t="s">
        <v>1042</v>
      </c>
      <c r="F15" s="163">
        <v>0</v>
      </c>
      <c r="G15" s="163">
        <v>58215</v>
      </c>
      <c r="H15" s="163">
        <v>58215</v>
      </c>
      <c r="I15" s="162">
        <v>44226.33</v>
      </c>
      <c r="J15" s="162">
        <v>0</v>
      </c>
      <c r="K15" s="164">
        <v>0</v>
      </c>
      <c r="L15" s="169"/>
      <c r="M15" s="163">
        <v>44226.33</v>
      </c>
      <c r="N15" s="169"/>
      <c r="O15" s="162">
        <v>13988.67</v>
      </c>
      <c r="P15" s="161">
        <v>0.24029300000000001</v>
      </c>
    </row>
    <row r="16" spans="1:16" s="170" customFormat="1" hidden="1">
      <c r="A16" s="160" t="s">
        <v>1124</v>
      </c>
      <c r="B16" s="160" t="s">
        <v>884</v>
      </c>
      <c r="C16" s="160" t="s">
        <v>1044</v>
      </c>
      <c r="D16" s="160" t="s">
        <v>1043</v>
      </c>
      <c r="E16" s="160" t="s">
        <v>1051</v>
      </c>
      <c r="F16" s="163">
        <v>0</v>
      </c>
      <c r="G16" s="163">
        <v>61048.87</v>
      </c>
      <c r="H16" s="163">
        <v>61048.87</v>
      </c>
      <c r="I16" s="162">
        <v>60940.49</v>
      </c>
      <c r="J16" s="162">
        <v>0</v>
      </c>
      <c r="K16" s="164">
        <v>0</v>
      </c>
      <c r="L16" s="169"/>
      <c r="M16" s="163">
        <v>60940.49</v>
      </c>
      <c r="N16" s="169"/>
      <c r="O16" s="162">
        <v>108.38</v>
      </c>
      <c r="P16" s="161">
        <v>1.7750000000000001E-3</v>
      </c>
    </row>
    <row r="17" spans="1:16" s="170" customFormat="1" hidden="1">
      <c r="A17" s="160" t="s">
        <v>1124</v>
      </c>
      <c r="B17" s="160" t="s">
        <v>884</v>
      </c>
      <c r="C17" s="160" t="s">
        <v>1044</v>
      </c>
      <c r="D17" s="160" t="s">
        <v>1043</v>
      </c>
      <c r="E17" s="160" t="s">
        <v>1042</v>
      </c>
      <c r="F17" s="163">
        <v>0</v>
      </c>
      <c r="G17" s="163">
        <v>0</v>
      </c>
      <c r="H17" s="163">
        <v>0</v>
      </c>
      <c r="I17" s="162">
        <v>0</v>
      </c>
      <c r="J17" s="162">
        <v>0</v>
      </c>
      <c r="K17" s="164">
        <v>0</v>
      </c>
      <c r="L17" s="169"/>
      <c r="M17" s="163">
        <v>0</v>
      </c>
      <c r="N17" s="169"/>
      <c r="O17" s="162">
        <v>0</v>
      </c>
      <c r="P17" s="161">
        <v>0</v>
      </c>
    </row>
    <row r="18" spans="1:16" s="170" customFormat="1">
      <c r="A18" s="160" t="s">
        <v>1123</v>
      </c>
      <c r="B18" s="160" t="s">
        <v>886</v>
      </c>
      <c r="C18" s="160" t="s">
        <v>1044</v>
      </c>
      <c r="D18" s="160" t="s">
        <v>1043</v>
      </c>
      <c r="E18" s="160" t="s">
        <v>1047</v>
      </c>
      <c r="F18" s="163">
        <v>131800</v>
      </c>
      <c r="G18" s="163">
        <v>0</v>
      </c>
      <c r="H18" s="163">
        <v>131800</v>
      </c>
      <c r="I18" s="162">
        <v>91236.55</v>
      </c>
      <c r="J18" s="162">
        <v>0</v>
      </c>
      <c r="K18" s="164">
        <v>0</v>
      </c>
      <c r="L18" s="169"/>
      <c r="M18" s="163">
        <v>91236.55</v>
      </c>
      <c r="N18" s="169"/>
      <c r="O18" s="162">
        <v>40563.449999999997</v>
      </c>
      <c r="P18" s="161">
        <v>0.30776500000000001</v>
      </c>
    </row>
    <row r="19" spans="1:16" s="170" customFormat="1" hidden="1">
      <c r="A19" s="160" t="s">
        <v>1123</v>
      </c>
      <c r="B19" s="160" t="s">
        <v>886</v>
      </c>
      <c r="C19" s="160" t="s">
        <v>1044</v>
      </c>
      <c r="D19" s="160" t="s">
        <v>1043</v>
      </c>
      <c r="E19" s="160" t="s">
        <v>1049</v>
      </c>
      <c r="F19" s="163">
        <v>1000</v>
      </c>
      <c r="G19" s="163">
        <v>0</v>
      </c>
      <c r="H19" s="163">
        <v>1000</v>
      </c>
      <c r="I19" s="162">
        <v>0</v>
      </c>
      <c r="J19" s="162">
        <v>0</v>
      </c>
      <c r="K19" s="164">
        <v>0</v>
      </c>
      <c r="L19" s="169"/>
      <c r="M19" s="163">
        <v>0</v>
      </c>
      <c r="N19" s="169"/>
      <c r="O19" s="162">
        <v>1000</v>
      </c>
      <c r="P19" s="161">
        <v>1</v>
      </c>
    </row>
    <row r="20" spans="1:16" s="170" customFormat="1" hidden="1">
      <c r="A20" s="160" t="s">
        <v>1123</v>
      </c>
      <c r="B20" s="160" t="s">
        <v>886</v>
      </c>
      <c r="C20" s="160" t="s">
        <v>1044</v>
      </c>
      <c r="D20" s="160" t="s">
        <v>1043</v>
      </c>
      <c r="E20" s="160" t="s">
        <v>1046</v>
      </c>
      <c r="F20" s="163">
        <v>5236.84</v>
      </c>
      <c r="G20" s="163">
        <v>0</v>
      </c>
      <c r="H20" s="163">
        <v>5236.84</v>
      </c>
      <c r="I20" s="162">
        <v>4518.4399999999996</v>
      </c>
      <c r="J20" s="162">
        <v>0</v>
      </c>
      <c r="K20" s="164">
        <v>0</v>
      </c>
      <c r="L20" s="169"/>
      <c r="M20" s="163">
        <v>4518.4399999999996</v>
      </c>
      <c r="N20" s="169"/>
      <c r="O20" s="162">
        <v>718.4</v>
      </c>
      <c r="P20" s="161">
        <v>0.137182</v>
      </c>
    </row>
    <row r="21" spans="1:16" s="170" customFormat="1" hidden="1">
      <c r="A21" s="160" t="s">
        <v>1123</v>
      </c>
      <c r="B21" s="160" t="s">
        <v>886</v>
      </c>
      <c r="C21" s="160" t="s">
        <v>1044</v>
      </c>
      <c r="D21" s="160" t="s">
        <v>1043</v>
      </c>
      <c r="E21" s="160" t="s">
        <v>1042</v>
      </c>
      <c r="F21" s="163">
        <v>55230</v>
      </c>
      <c r="G21" s="163">
        <v>0</v>
      </c>
      <c r="H21" s="163">
        <v>55230</v>
      </c>
      <c r="I21" s="162">
        <v>34301.440000000002</v>
      </c>
      <c r="J21" s="162">
        <v>0</v>
      </c>
      <c r="K21" s="164">
        <v>0</v>
      </c>
      <c r="L21" s="169"/>
      <c r="M21" s="163">
        <v>34301.440000000002</v>
      </c>
      <c r="N21" s="169"/>
      <c r="O21" s="162">
        <v>20928.560000000001</v>
      </c>
      <c r="P21" s="161">
        <v>0.37893500000000002</v>
      </c>
    </row>
    <row r="22" spans="1:16" s="170" customFormat="1" hidden="1">
      <c r="A22" s="160" t="s">
        <v>1123</v>
      </c>
      <c r="B22" s="160" t="s">
        <v>886</v>
      </c>
      <c r="C22" s="160" t="s">
        <v>1044</v>
      </c>
      <c r="D22" s="160" t="s">
        <v>1043</v>
      </c>
      <c r="E22" s="160" t="s">
        <v>1051</v>
      </c>
      <c r="F22" s="163">
        <v>0</v>
      </c>
      <c r="G22" s="163">
        <v>0</v>
      </c>
      <c r="H22" s="163">
        <v>0</v>
      </c>
      <c r="I22" s="162">
        <v>0</v>
      </c>
      <c r="J22" s="162">
        <v>0</v>
      </c>
      <c r="K22" s="164">
        <v>0</v>
      </c>
      <c r="L22" s="169"/>
      <c r="M22" s="163">
        <v>0</v>
      </c>
      <c r="N22" s="169"/>
      <c r="O22" s="162">
        <v>0</v>
      </c>
      <c r="P22" s="161">
        <v>0</v>
      </c>
    </row>
    <row r="23" spans="1:16" s="170" customFormat="1" hidden="1">
      <c r="A23" s="160" t="s">
        <v>1122</v>
      </c>
      <c r="B23" s="160" t="s">
        <v>887</v>
      </c>
      <c r="C23" s="160" t="s">
        <v>1044</v>
      </c>
      <c r="D23" s="160" t="s">
        <v>1043</v>
      </c>
      <c r="E23" s="160" t="s">
        <v>1049</v>
      </c>
      <c r="F23" s="163">
        <v>256532</v>
      </c>
      <c r="G23" s="163">
        <v>0</v>
      </c>
      <c r="H23" s="163">
        <v>256532</v>
      </c>
      <c r="I23" s="162">
        <v>256532</v>
      </c>
      <c r="J23" s="162">
        <v>0</v>
      </c>
      <c r="K23" s="164">
        <v>0</v>
      </c>
      <c r="L23" s="169"/>
      <c r="M23" s="163">
        <v>256532</v>
      </c>
      <c r="N23" s="169"/>
      <c r="O23" s="162">
        <v>0</v>
      </c>
      <c r="P23" s="161">
        <v>0</v>
      </c>
    </row>
    <row r="24" spans="1:16" s="170" customFormat="1" hidden="1">
      <c r="A24" s="160" t="s">
        <v>1122</v>
      </c>
      <c r="B24" s="160" t="s">
        <v>887</v>
      </c>
      <c r="C24" s="160" t="s">
        <v>1044</v>
      </c>
      <c r="D24" s="160" t="s">
        <v>1043</v>
      </c>
      <c r="E24" s="160" t="s">
        <v>1046</v>
      </c>
      <c r="F24" s="163">
        <v>0</v>
      </c>
      <c r="G24" s="163">
        <v>0</v>
      </c>
      <c r="H24" s="163">
        <v>0</v>
      </c>
      <c r="I24" s="162">
        <v>0</v>
      </c>
      <c r="J24" s="162">
        <v>0</v>
      </c>
      <c r="K24" s="164">
        <v>0</v>
      </c>
      <c r="L24" s="169"/>
      <c r="M24" s="163">
        <v>0</v>
      </c>
      <c r="N24" s="169"/>
      <c r="O24" s="162">
        <v>0</v>
      </c>
      <c r="P24" s="161">
        <v>0</v>
      </c>
    </row>
    <row r="25" spans="1:16" s="170" customFormat="1">
      <c r="A25" s="160" t="s">
        <v>1121</v>
      </c>
      <c r="B25" s="160" t="s">
        <v>888</v>
      </c>
      <c r="C25" s="160" t="s">
        <v>1044</v>
      </c>
      <c r="D25" s="160" t="s">
        <v>1043</v>
      </c>
      <c r="E25" s="160" t="s">
        <v>1047</v>
      </c>
      <c r="F25" s="163">
        <v>101400</v>
      </c>
      <c r="G25" s="163">
        <v>0</v>
      </c>
      <c r="H25" s="163">
        <v>101400</v>
      </c>
      <c r="I25" s="162">
        <v>62798.64</v>
      </c>
      <c r="J25" s="162">
        <v>0</v>
      </c>
      <c r="K25" s="164">
        <v>0</v>
      </c>
      <c r="L25" s="169"/>
      <c r="M25" s="163">
        <v>62798.64</v>
      </c>
      <c r="N25" s="169"/>
      <c r="O25" s="162">
        <v>38601.360000000001</v>
      </c>
      <c r="P25" s="161">
        <v>0.38068400000000002</v>
      </c>
    </row>
    <row r="26" spans="1:16" s="170" customFormat="1" hidden="1">
      <c r="A26" s="160" t="s">
        <v>1121</v>
      </c>
      <c r="B26" s="160" t="s">
        <v>888</v>
      </c>
      <c r="C26" s="160" t="s">
        <v>1044</v>
      </c>
      <c r="D26" s="160" t="s">
        <v>1043</v>
      </c>
      <c r="E26" s="160" t="s">
        <v>1046</v>
      </c>
      <c r="F26" s="163">
        <v>3711.06</v>
      </c>
      <c r="G26" s="163">
        <v>0</v>
      </c>
      <c r="H26" s="163">
        <v>3711.06</v>
      </c>
      <c r="I26" s="162">
        <v>2200.87</v>
      </c>
      <c r="J26" s="162">
        <v>0</v>
      </c>
      <c r="K26" s="164">
        <v>0</v>
      </c>
      <c r="L26" s="169"/>
      <c r="M26" s="163">
        <v>2200.87</v>
      </c>
      <c r="N26" s="169"/>
      <c r="O26" s="162">
        <v>1510.19</v>
      </c>
      <c r="P26" s="161">
        <v>0.406943</v>
      </c>
    </row>
    <row r="27" spans="1:16" s="170" customFormat="1" hidden="1">
      <c r="A27" s="160" t="s">
        <v>1121</v>
      </c>
      <c r="B27" s="160" t="s">
        <v>888</v>
      </c>
      <c r="C27" s="160" t="s">
        <v>1044</v>
      </c>
      <c r="D27" s="160" t="s">
        <v>1043</v>
      </c>
      <c r="E27" s="160" t="s">
        <v>1042</v>
      </c>
      <c r="F27" s="163">
        <v>31138</v>
      </c>
      <c r="G27" s="163">
        <v>0</v>
      </c>
      <c r="H27" s="163">
        <v>31138</v>
      </c>
      <c r="I27" s="162">
        <v>15704.31</v>
      </c>
      <c r="J27" s="162">
        <v>0</v>
      </c>
      <c r="K27" s="164">
        <v>0</v>
      </c>
      <c r="L27" s="169"/>
      <c r="M27" s="163">
        <v>15704.31</v>
      </c>
      <c r="N27" s="169"/>
      <c r="O27" s="162">
        <v>15433.69</v>
      </c>
      <c r="P27" s="161">
        <v>0.49565500000000001</v>
      </c>
    </row>
    <row r="28" spans="1:16" s="170" customFormat="1">
      <c r="A28" s="160" t="s">
        <v>1120</v>
      </c>
      <c r="B28" s="160" t="s">
        <v>890</v>
      </c>
      <c r="C28" s="160" t="s">
        <v>1044</v>
      </c>
      <c r="D28" s="160" t="s">
        <v>1043</v>
      </c>
      <c r="E28" s="160" t="s">
        <v>1047</v>
      </c>
      <c r="F28" s="163">
        <v>13250</v>
      </c>
      <c r="G28" s="163">
        <v>-7500</v>
      </c>
      <c r="H28" s="163">
        <v>5750</v>
      </c>
      <c r="I28" s="162">
        <v>1576.84</v>
      </c>
      <c r="J28" s="162">
        <v>0</v>
      </c>
      <c r="K28" s="164">
        <v>0</v>
      </c>
      <c r="L28" s="169"/>
      <c r="M28" s="163">
        <v>1576.84</v>
      </c>
      <c r="N28" s="169"/>
      <c r="O28" s="162">
        <v>4173.16</v>
      </c>
      <c r="P28" s="161">
        <v>0.72576700000000005</v>
      </c>
    </row>
    <row r="29" spans="1:16" s="170" customFormat="1" hidden="1">
      <c r="A29" s="160" t="s">
        <v>1120</v>
      </c>
      <c r="B29" s="160" t="s">
        <v>890</v>
      </c>
      <c r="C29" s="160" t="s">
        <v>1044</v>
      </c>
      <c r="D29" s="160" t="s">
        <v>1043</v>
      </c>
      <c r="E29" s="160" t="s">
        <v>1046</v>
      </c>
      <c r="F29" s="163">
        <v>1687.01</v>
      </c>
      <c r="G29" s="163">
        <v>0</v>
      </c>
      <c r="H29" s="163">
        <v>1687.01</v>
      </c>
      <c r="I29" s="162">
        <v>1554.57</v>
      </c>
      <c r="J29" s="162">
        <v>0</v>
      </c>
      <c r="K29" s="164">
        <v>0</v>
      </c>
      <c r="L29" s="169"/>
      <c r="M29" s="163">
        <v>1554.57</v>
      </c>
      <c r="N29" s="169"/>
      <c r="O29" s="162">
        <v>132.44</v>
      </c>
      <c r="P29" s="161">
        <v>7.8506000000000006E-2</v>
      </c>
    </row>
    <row r="30" spans="1:16" s="170" customFormat="1" hidden="1">
      <c r="A30" s="160" t="s">
        <v>1120</v>
      </c>
      <c r="B30" s="160" t="s">
        <v>890</v>
      </c>
      <c r="C30" s="160" t="s">
        <v>1044</v>
      </c>
      <c r="D30" s="160" t="s">
        <v>1043</v>
      </c>
      <c r="E30" s="160" t="s">
        <v>1051</v>
      </c>
      <c r="F30" s="163">
        <v>47000.18</v>
      </c>
      <c r="G30" s="163">
        <v>7500</v>
      </c>
      <c r="H30" s="163">
        <v>54500.18</v>
      </c>
      <c r="I30" s="162">
        <v>53943.43</v>
      </c>
      <c r="J30" s="162">
        <v>0</v>
      </c>
      <c r="K30" s="164">
        <v>0</v>
      </c>
      <c r="L30" s="169"/>
      <c r="M30" s="163">
        <v>53943.43</v>
      </c>
      <c r="N30" s="169"/>
      <c r="O30" s="162">
        <v>556.75</v>
      </c>
      <c r="P30" s="161">
        <v>1.0215999999999999E-2</v>
      </c>
    </row>
    <row r="31" spans="1:16" s="170" customFormat="1">
      <c r="A31" s="160" t="s">
        <v>1119</v>
      </c>
      <c r="B31" s="160" t="s">
        <v>964</v>
      </c>
      <c r="C31" s="160" t="s">
        <v>1044</v>
      </c>
      <c r="D31" s="160" t="s">
        <v>1043</v>
      </c>
      <c r="E31" s="160" t="s">
        <v>1047</v>
      </c>
      <c r="F31" s="163">
        <v>3000</v>
      </c>
      <c r="G31" s="163">
        <v>0</v>
      </c>
      <c r="H31" s="163">
        <v>3000</v>
      </c>
      <c r="I31" s="162">
        <v>2094.61</v>
      </c>
      <c r="J31" s="162">
        <v>0</v>
      </c>
      <c r="K31" s="164">
        <v>0</v>
      </c>
      <c r="L31" s="169"/>
      <c r="M31" s="163">
        <v>2094.61</v>
      </c>
      <c r="N31" s="169"/>
      <c r="O31" s="162">
        <v>905.39</v>
      </c>
      <c r="P31" s="161">
        <v>0.30179699999999998</v>
      </c>
    </row>
    <row r="32" spans="1:16" s="170" customFormat="1" hidden="1">
      <c r="A32" s="160" t="s">
        <v>1119</v>
      </c>
      <c r="B32" s="160" t="s">
        <v>964</v>
      </c>
      <c r="C32" s="160" t="s">
        <v>1044</v>
      </c>
      <c r="D32" s="160" t="s">
        <v>1043</v>
      </c>
      <c r="E32" s="160" t="s">
        <v>1046</v>
      </c>
      <c r="F32" s="163">
        <v>84</v>
      </c>
      <c r="G32" s="163">
        <v>0</v>
      </c>
      <c r="H32" s="163">
        <v>84</v>
      </c>
      <c r="I32" s="162">
        <v>58.65</v>
      </c>
      <c r="J32" s="162">
        <v>0</v>
      </c>
      <c r="K32" s="164">
        <v>0</v>
      </c>
      <c r="L32" s="169"/>
      <c r="M32" s="163">
        <v>58.65</v>
      </c>
      <c r="N32" s="169"/>
      <c r="O32" s="162">
        <v>25.35</v>
      </c>
      <c r="P32" s="161">
        <v>0.301786</v>
      </c>
    </row>
    <row r="33" spans="1:16" s="170" customFormat="1">
      <c r="A33" s="160" t="s">
        <v>1118</v>
      </c>
      <c r="B33" s="160" t="s">
        <v>966</v>
      </c>
      <c r="C33" s="160" t="s">
        <v>1044</v>
      </c>
      <c r="D33" s="160" t="s">
        <v>1043</v>
      </c>
      <c r="E33" s="160" t="s">
        <v>1047</v>
      </c>
      <c r="F33" s="163">
        <v>3900</v>
      </c>
      <c r="G33" s="163">
        <v>0</v>
      </c>
      <c r="H33" s="163">
        <v>3900</v>
      </c>
      <c r="I33" s="162">
        <v>1531.34</v>
      </c>
      <c r="J33" s="162">
        <v>0</v>
      </c>
      <c r="K33" s="164">
        <v>0</v>
      </c>
      <c r="L33" s="169"/>
      <c r="M33" s="163">
        <v>1531.34</v>
      </c>
      <c r="N33" s="169"/>
      <c r="O33" s="162">
        <v>2368.66</v>
      </c>
      <c r="P33" s="161">
        <v>0.60734900000000003</v>
      </c>
    </row>
    <row r="34" spans="1:16" s="170" customFormat="1" hidden="1">
      <c r="A34" s="160" t="s">
        <v>1118</v>
      </c>
      <c r="B34" s="160" t="s">
        <v>966</v>
      </c>
      <c r="C34" s="160" t="s">
        <v>1044</v>
      </c>
      <c r="D34" s="160" t="s">
        <v>1043</v>
      </c>
      <c r="E34" s="160" t="s">
        <v>1046</v>
      </c>
      <c r="F34" s="163">
        <v>109.2</v>
      </c>
      <c r="G34" s="163">
        <v>0</v>
      </c>
      <c r="H34" s="163">
        <v>109.2</v>
      </c>
      <c r="I34" s="162">
        <v>45.76</v>
      </c>
      <c r="J34" s="162">
        <v>0</v>
      </c>
      <c r="K34" s="164">
        <v>0</v>
      </c>
      <c r="L34" s="169"/>
      <c r="M34" s="163">
        <v>45.76</v>
      </c>
      <c r="N34" s="169"/>
      <c r="O34" s="162">
        <v>63.44</v>
      </c>
      <c r="P34" s="161">
        <v>0.58095200000000002</v>
      </c>
    </row>
    <row r="35" spans="1:16" s="170" customFormat="1">
      <c r="A35" s="160" t="s">
        <v>1117</v>
      </c>
      <c r="B35" s="160" t="s">
        <v>968</v>
      </c>
      <c r="C35" s="160" t="s">
        <v>1044</v>
      </c>
      <c r="D35" s="160" t="s">
        <v>1043</v>
      </c>
      <c r="E35" s="160" t="s">
        <v>1047</v>
      </c>
      <c r="F35" s="163">
        <v>6500</v>
      </c>
      <c r="G35" s="163">
        <v>0</v>
      </c>
      <c r="H35" s="163">
        <v>6500</v>
      </c>
      <c r="I35" s="162">
        <v>5436.74</v>
      </c>
      <c r="J35" s="162">
        <v>0</v>
      </c>
      <c r="K35" s="164">
        <v>0</v>
      </c>
      <c r="L35" s="169"/>
      <c r="M35" s="163">
        <v>5436.74</v>
      </c>
      <c r="N35" s="169"/>
      <c r="O35" s="162">
        <v>1063.26</v>
      </c>
      <c r="P35" s="161">
        <v>0.163578</v>
      </c>
    </row>
    <row r="36" spans="1:16" s="170" customFormat="1" hidden="1">
      <c r="A36" s="160" t="s">
        <v>1117</v>
      </c>
      <c r="B36" s="160" t="s">
        <v>968</v>
      </c>
      <c r="C36" s="160" t="s">
        <v>1044</v>
      </c>
      <c r="D36" s="160" t="s">
        <v>1043</v>
      </c>
      <c r="E36" s="160" t="s">
        <v>1046</v>
      </c>
      <c r="F36" s="163">
        <v>182</v>
      </c>
      <c r="G36" s="163">
        <v>0</v>
      </c>
      <c r="H36" s="163">
        <v>182</v>
      </c>
      <c r="I36" s="162">
        <v>152.22999999999999</v>
      </c>
      <c r="J36" s="162">
        <v>0</v>
      </c>
      <c r="K36" s="164">
        <v>0</v>
      </c>
      <c r="L36" s="169"/>
      <c r="M36" s="163">
        <v>152.22999999999999</v>
      </c>
      <c r="N36" s="169"/>
      <c r="O36" s="162">
        <v>29.77</v>
      </c>
      <c r="P36" s="161">
        <v>0.16357099999999999</v>
      </c>
    </row>
    <row r="37" spans="1:16" s="170" customFormat="1">
      <c r="A37" s="160" t="s">
        <v>1116</v>
      </c>
      <c r="B37" s="160" t="s">
        <v>970</v>
      </c>
      <c r="C37" s="160" t="s">
        <v>1044</v>
      </c>
      <c r="D37" s="160" t="s">
        <v>1043</v>
      </c>
      <c r="E37" s="160" t="s">
        <v>1047</v>
      </c>
      <c r="F37" s="163">
        <v>4200</v>
      </c>
      <c r="G37" s="163">
        <v>8224</v>
      </c>
      <c r="H37" s="163">
        <v>12424</v>
      </c>
      <c r="I37" s="162">
        <v>3789.75</v>
      </c>
      <c r="J37" s="162">
        <v>0</v>
      </c>
      <c r="K37" s="164">
        <v>0</v>
      </c>
      <c r="L37" s="169"/>
      <c r="M37" s="163">
        <v>3789.75</v>
      </c>
      <c r="N37" s="169"/>
      <c r="O37" s="162">
        <v>8634.25</v>
      </c>
      <c r="P37" s="161">
        <v>0.69496500000000005</v>
      </c>
    </row>
    <row r="38" spans="1:16" s="170" customFormat="1" hidden="1">
      <c r="A38" s="160" t="s">
        <v>1116</v>
      </c>
      <c r="B38" s="160" t="s">
        <v>970</v>
      </c>
      <c r="C38" s="160" t="s">
        <v>1044</v>
      </c>
      <c r="D38" s="160" t="s">
        <v>1043</v>
      </c>
      <c r="E38" s="160" t="s">
        <v>1046</v>
      </c>
      <c r="F38" s="163">
        <v>117.6</v>
      </c>
      <c r="G38" s="163">
        <v>0</v>
      </c>
      <c r="H38" s="163">
        <v>117.6</v>
      </c>
      <c r="I38" s="162">
        <v>106.84</v>
      </c>
      <c r="J38" s="162">
        <v>0</v>
      </c>
      <c r="K38" s="164">
        <v>0</v>
      </c>
      <c r="L38" s="169"/>
      <c r="M38" s="163">
        <v>106.84</v>
      </c>
      <c r="N38" s="169"/>
      <c r="O38" s="162">
        <v>10.76</v>
      </c>
      <c r="P38" s="161">
        <v>9.1496999999999995E-2</v>
      </c>
    </row>
    <row r="39" spans="1:16" s="170" customFormat="1" hidden="1">
      <c r="A39" s="160" t="s">
        <v>1178</v>
      </c>
      <c r="B39" s="160" t="s">
        <v>1181</v>
      </c>
      <c r="C39" s="160" t="s">
        <v>1044</v>
      </c>
      <c r="D39" s="160" t="s">
        <v>1043</v>
      </c>
      <c r="E39" s="160" t="s">
        <v>1046</v>
      </c>
      <c r="F39" s="163">
        <v>2389.2399999999998</v>
      </c>
      <c r="G39" s="163">
        <v>0</v>
      </c>
      <c r="H39" s="163">
        <v>2389.2399999999998</v>
      </c>
      <c r="I39" s="162">
        <v>0.01</v>
      </c>
      <c r="J39" s="162">
        <v>0</v>
      </c>
      <c r="K39" s="164">
        <v>0</v>
      </c>
      <c r="L39" s="169"/>
      <c r="M39" s="163">
        <v>0.01</v>
      </c>
      <c r="N39" s="169"/>
      <c r="O39" s="162">
        <v>2389.23</v>
      </c>
      <c r="P39" s="161">
        <v>0.999996</v>
      </c>
    </row>
    <row r="40" spans="1:16" s="170" customFormat="1" hidden="1">
      <c r="A40" s="160" t="s">
        <v>1178</v>
      </c>
      <c r="B40" s="160" t="s">
        <v>1181</v>
      </c>
      <c r="C40" s="160" t="s">
        <v>1044</v>
      </c>
      <c r="D40" s="160" t="s">
        <v>1043</v>
      </c>
      <c r="E40" s="160" t="s">
        <v>1042</v>
      </c>
      <c r="F40" s="163">
        <v>85330</v>
      </c>
      <c r="G40" s="163">
        <v>0</v>
      </c>
      <c r="H40" s="163">
        <v>85330</v>
      </c>
      <c r="I40" s="162">
        <v>0</v>
      </c>
      <c r="J40" s="162">
        <v>0</v>
      </c>
      <c r="K40" s="164">
        <v>0</v>
      </c>
      <c r="L40" s="169"/>
      <c r="M40" s="163">
        <v>0</v>
      </c>
      <c r="N40" s="169"/>
      <c r="O40" s="162">
        <v>85330</v>
      </c>
      <c r="P40" s="161">
        <v>1</v>
      </c>
    </row>
    <row r="41" spans="1:16" s="170" customFormat="1">
      <c r="A41" s="160" t="s">
        <v>1115</v>
      </c>
      <c r="B41" s="160" t="s">
        <v>972</v>
      </c>
      <c r="C41" s="160" t="s">
        <v>1044</v>
      </c>
      <c r="D41" s="160" t="s">
        <v>1043</v>
      </c>
      <c r="E41" s="160" t="s">
        <v>1047</v>
      </c>
      <c r="F41" s="163">
        <v>21000</v>
      </c>
      <c r="G41" s="163">
        <v>0</v>
      </c>
      <c r="H41" s="163">
        <v>21000</v>
      </c>
      <c r="I41" s="162">
        <v>6649.63</v>
      </c>
      <c r="J41" s="162">
        <v>0</v>
      </c>
      <c r="K41" s="164">
        <v>0</v>
      </c>
      <c r="L41" s="169"/>
      <c r="M41" s="163">
        <v>6649.63</v>
      </c>
      <c r="N41" s="169"/>
      <c r="O41" s="162">
        <v>14350.37</v>
      </c>
      <c r="P41" s="161">
        <v>0.68335100000000004</v>
      </c>
    </row>
    <row r="42" spans="1:16" s="170" customFormat="1" hidden="1">
      <c r="A42" s="160" t="s">
        <v>1115</v>
      </c>
      <c r="B42" s="160" t="s">
        <v>972</v>
      </c>
      <c r="C42" s="160" t="s">
        <v>1044</v>
      </c>
      <c r="D42" s="160" t="s">
        <v>1043</v>
      </c>
      <c r="E42" s="160" t="s">
        <v>1046</v>
      </c>
      <c r="F42" s="163">
        <v>588</v>
      </c>
      <c r="G42" s="163">
        <v>0</v>
      </c>
      <c r="H42" s="163">
        <v>588</v>
      </c>
      <c r="I42" s="162">
        <v>186.18</v>
      </c>
      <c r="J42" s="162">
        <v>0</v>
      </c>
      <c r="K42" s="164">
        <v>0</v>
      </c>
      <c r="L42" s="169"/>
      <c r="M42" s="163">
        <v>186.18</v>
      </c>
      <c r="N42" s="169"/>
      <c r="O42" s="162">
        <v>401.82</v>
      </c>
      <c r="P42" s="161">
        <v>0.68336699999999995</v>
      </c>
    </row>
    <row r="43" spans="1:16" s="170" customFormat="1">
      <c r="A43" s="160" t="s">
        <v>1114</v>
      </c>
      <c r="B43" s="160" t="s">
        <v>974</v>
      </c>
      <c r="C43" s="160" t="s">
        <v>1044</v>
      </c>
      <c r="D43" s="160" t="s">
        <v>1043</v>
      </c>
      <c r="E43" s="160" t="s">
        <v>1047</v>
      </c>
      <c r="F43" s="163">
        <v>1300</v>
      </c>
      <c r="G43" s="163">
        <v>0</v>
      </c>
      <c r="H43" s="163">
        <v>1300</v>
      </c>
      <c r="I43" s="162">
        <v>680.91</v>
      </c>
      <c r="J43" s="162">
        <v>0</v>
      </c>
      <c r="K43" s="164">
        <v>0</v>
      </c>
      <c r="L43" s="169"/>
      <c r="M43" s="163">
        <v>680.91</v>
      </c>
      <c r="N43" s="169"/>
      <c r="O43" s="162">
        <v>619.09</v>
      </c>
      <c r="P43" s="161">
        <v>0.47622300000000001</v>
      </c>
    </row>
    <row r="44" spans="1:16" s="170" customFormat="1" hidden="1">
      <c r="A44" s="160" t="s">
        <v>1114</v>
      </c>
      <c r="B44" s="160" t="s">
        <v>974</v>
      </c>
      <c r="C44" s="160" t="s">
        <v>1044</v>
      </c>
      <c r="D44" s="160" t="s">
        <v>1043</v>
      </c>
      <c r="E44" s="160" t="s">
        <v>1046</v>
      </c>
      <c r="F44" s="163">
        <v>344.4</v>
      </c>
      <c r="G44" s="163">
        <v>0</v>
      </c>
      <c r="H44" s="163">
        <v>344.4</v>
      </c>
      <c r="I44" s="162">
        <v>19.07</v>
      </c>
      <c r="J44" s="162">
        <v>0</v>
      </c>
      <c r="K44" s="164">
        <v>0</v>
      </c>
      <c r="L44" s="169"/>
      <c r="M44" s="163">
        <v>19.07</v>
      </c>
      <c r="N44" s="169"/>
      <c r="O44" s="162">
        <v>325.33</v>
      </c>
      <c r="P44" s="161">
        <v>0.94462800000000002</v>
      </c>
    </row>
    <row r="45" spans="1:16" s="170" customFormat="1" hidden="1">
      <c r="A45" s="160" t="s">
        <v>1114</v>
      </c>
      <c r="B45" s="160" t="s">
        <v>974</v>
      </c>
      <c r="C45" s="160" t="s">
        <v>1044</v>
      </c>
      <c r="D45" s="160" t="s">
        <v>1043</v>
      </c>
      <c r="E45" s="160" t="s">
        <v>1042</v>
      </c>
      <c r="F45" s="163">
        <v>11000</v>
      </c>
      <c r="G45" s="163">
        <v>0</v>
      </c>
      <c r="H45" s="163">
        <v>11000</v>
      </c>
      <c r="I45" s="162">
        <v>0</v>
      </c>
      <c r="J45" s="162">
        <v>0</v>
      </c>
      <c r="K45" s="164">
        <v>0</v>
      </c>
      <c r="L45" s="169"/>
      <c r="M45" s="163">
        <v>0</v>
      </c>
      <c r="N45" s="169"/>
      <c r="O45" s="162">
        <v>11000</v>
      </c>
      <c r="P45" s="161">
        <v>1</v>
      </c>
    </row>
    <row r="46" spans="1:16" s="170" customFormat="1">
      <c r="A46" s="160" t="s">
        <v>1113</v>
      </c>
      <c r="B46" s="160" t="s">
        <v>892</v>
      </c>
      <c r="C46" s="160" t="s">
        <v>1044</v>
      </c>
      <c r="D46" s="160" t="s">
        <v>1043</v>
      </c>
      <c r="E46" s="160" t="s">
        <v>1047</v>
      </c>
      <c r="F46" s="163">
        <v>111788</v>
      </c>
      <c r="G46" s="163">
        <v>0</v>
      </c>
      <c r="H46" s="163">
        <v>111788</v>
      </c>
      <c r="I46" s="162">
        <v>69605.98</v>
      </c>
      <c r="J46" s="162">
        <v>0</v>
      </c>
      <c r="K46" s="164">
        <v>0</v>
      </c>
      <c r="L46" s="169"/>
      <c r="M46" s="163">
        <v>69605.98</v>
      </c>
      <c r="N46" s="169"/>
      <c r="O46" s="162">
        <v>42182.02</v>
      </c>
      <c r="P46" s="161">
        <v>0.37733899999999998</v>
      </c>
    </row>
    <row r="47" spans="1:16" s="170" customFormat="1" hidden="1">
      <c r="A47" s="160" t="s">
        <v>1113</v>
      </c>
      <c r="B47" s="160" t="s">
        <v>892</v>
      </c>
      <c r="C47" s="160" t="s">
        <v>1044</v>
      </c>
      <c r="D47" s="160" t="s">
        <v>1043</v>
      </c>
      <c r="E47" s="160" t="s">
        <v>1046</v>
      </c>
      <c r="F47" s="163">
        <v>7688.83</v>
      </c>
      <c r="G47" s="163">
        <v>0</v>
      </c>
      <c r="H47" s="163">
        <v>7688.83</v>
      </c>
      <c r="I47" s="162">
        <v>5443.71</v>
      </c>
      <c r="J47" s="162">
        <v>0</v>
      </c>
      <c r="K47" s="164">
        <v>0</v>
      </c>
      <c r="L47" s="169"/>
      <c r="M47" s="163">
        <v>5443.71</v>
      </c>
      <c r="N47" s="169"/>
      <c r="O47" s="162">
        <v>2245.12</v>
      </c>
      <c r="P47" s="161">
        <v>0.29199799999999998</v>
      </c>
    </row>
    <row r="48" spans="1:16" s="170" customFormat="1" hidden="1">
      <c r="A48" s="160" t="s">
        <v>1113</v>
      </c>
      <c r="B48" s="160" t="s">
        <v>892</v>
      </c>
      <c r="C48" s="160" t="s">
        <v>1044</v>
      </c>
      <c r="D48" s="160" t="s">
        <v>1043</v>
      </c>
      <c r="E48" s="160" t="s">
        <v>1042</v>
      </c>
      <c r="F48" s="163">
        <v>116130</v>
      </c>
      <c r="G48" s="163">
        <v>-27000</v>
      </c>
      <c r="H48" s="163">
        <v>89130</v>
      </c>
      <c r="I48" s="162">
        <v>71983.070000000007</v>
      </c>
      <c r="J48" s="162">
        <v>0</v>
      </c>
      <c r="K48" s="164">
        <v>0</v>
      </c>
      <c r="L48" s="169"/>
      <c r="M48" s="163">
        <v>71983.070000000007</v>
      </c>
      <c r="N48" s="169"/>
      <c r="O48" s="162">
        <v>17146.93</v>
      </c>
      <c r="P48" s="161">
        <v>0.192381</v>
      </c>
    </row>
    <row r="49" spans="1:16" s="170" customFormat="1" hidden="1">
      <c r="A49" s="160" t="s">
        <v>1113</v>
      </c>
      <c r="B49" s="160" t="s">
        <v>892</v>
      </c>
      <c r="C49" s="160" t="s">
        <v>1044</v>
      </c>
      <c r="D49" s="160" t="s">
        <v>1043</v>
      </c>
      <c r="E49" s="160" t="s">
        <v>1051</v>
      </c>
      <c r="F49" s="163">
        <v>46683.16</v>
      </c>
      <c r="G49" s="163">
        <v>2000</v>
      </c>
      <c r="H49" s="163">
        <v>48683.16</v>
      </c>
      <c r="I49" s="162">
        <v>47842.78</v>
      </c>
      <c r="J49" s="162">
        <v>0</v>
      </c>
      <c r="K49" s="164">
        <v>0</v>
      </c>
      <c r="L49" s="169"/>
      <c r="M49" s="163">
        <v>47842.78</v>
      </c>
      <c r="N49" s="169"/>
      <c r="O49" s="162">
        <v>840.38</v>
      </c>
      <c r="P49" s="161">
        <v>1.7262E-2</v>
      </c>
    </row>
    <row r="50" spans="1:16" s="170" customFormat="1">
      <c r="A50" s="160" t="s">
        <v>1112</v>
      </c>
      <c r="B50" s="160" t="s">
        <v>988</v>
      </c>
      <c r="C50" s="160" t="s">
        <v>1044</v>
      </c>
      <c r="D50" s="160" t="s">
        <v>1043</v>
      </c>
      <c r="E50" s="160" t="s">
        <v>1047</v>
      </c>
      <c r="F50" s="163">
        <v>4100</v>
      </c>
      <c r="G50" s="163">
        <v>0</v>
      </c>
      <c r="H50" s="163">
        <v>4100</v>
      </c>
      <c r="I50" s="162">
        <v>3624.69</v>
      </c>
      <c r="J50" s="162">
        <v>0</v>
      </c>
      <c r="K50" s="164">
        <v>0</v>
      </c>
      <c r="L50" s="169"/>
      <c r="M50" s="163">
        <v>3624.69</v>
      </c>
      <c r="N50" s="169"/>
      <c r="O50" s="162">
        <v>475.31</v>
      </c>
      <c r="P50" s="161">
        <v>0.115929</v>
      </c>
    </row>
    <row r="51" spans="1:16" s="170" customFormat="1" hidden="1">
      <c r="A51" s="160" t="s">
        <v>1112</v>
      </c>
      <c r="B51" s="160" t="s">
        <v>988</v>
      </c>
      <c r="C51" s="160" t="s">
        <v>1044</v>
      </c>
      <c r="D51" s="160" t="s">
        <v>1043</v>
      </c>
      <c r="E51" s="160" t="s">
        <v>1046</v>
      </c>
      <c r="F51" s="163">
        <v>114.8</v>
      </c>
      <c r="G51" s="163">
        <v>0</v>
      </c>
      <c r="H51" s="163">
        <v>114.8</v>
      </c>
      <c r="I51" s="162">
        <v>101.49</v>
      </c>
      <c r="J51" s="162">
        <v>0</v>
      </c>
      <c r="K51" s="164">
        <v>0</v>
      </c>
      <c r="L51" s="169"/>
      <c r="M51" s="163">
        <v>101.49</v>
      </c>
      <c r="N51" s="169"/>
      <c r="O51" s="162">
        <v>13.31</v>
      </c>
      <c r="P51" s="161">
        <v>0.115941</v>
      </c>
    </row>
    <row r="52" spans="1:16" s="170" customFormat="1">
      <c r="A52" s="160" t="s">
        <v>1111</v>
      </c>
      <c r="B52" s="160" t="s">
        <v>894</v>
      </c>
      <c r="C52" s="160" t="s">
        <v>1044</v>
      </c>
      <c r="D52" s="160" t="s">
        <v>1043</v>
      </c>
      <c r="E52" s="160" t="s">
        <v>1047</v>
      </c>
      <c r="F52" s="163">
        <v>83800</v>
      </c>
      <c r="G52" s="163">
        <v>0</v>
      </c>
      <c r="H52" s="163">
        <v>83800</v>
      </c>
      <c r="I52" s="162">
        <v>79895.55</v>
      </c>
      <c r="J52" s="162">
        <v>-475</v>
      </c>
      <c r="K52" s="164">
        <v>-585</v>
      </c>
      <c r="L52" s="169"/>
      <c r="M52" s="163">
        <v>78835.55</v>
      </c>
      <c r="N52" s="169"/>
      <c r="O52" s="162">
        <v>4964.45</v>
      </c>
      <c r="P52" s="161">
        <v>5.9242000000000003E-2</v>
      </c>
    </row>
    <row r="53" spans="1:16" s="170" customFormat="1" hidden="1">
      <c r="A53" s="160" t="s">
        <v>1111</v>
      </c>
      <c r="B53" s="160" t="s">
        <v>894</v>
      </c>
      <c r="C53" s="160" t="s">
        <v>1044</v>
      </c>
      <c r="D53" s="160" t="s">
        <v>1043</v>
      </c>
      <c r="E53" s="160" t="s">
        <v>1046</v>
      </c>
      <c r="F53" s="163">
        <v>2784.32</v>
      </c>
      <c r="G53" s="163">
        <v>0</v>
      </c>
      <c r="H53" s="163">
        <v>2784.32</v>
      </c>
      <c r="I53" s="162">
        <v>2640.11</v>
      </c>
      <c r="J53" s="162">
        <v>0</v>
      </c>
      <c r="K53" s="164">
        <v>0</v>
      </c>
      <c r="L53" s="169"/>
      <c r="M53" s="163">
        <v>2640.11</v>
      </c>
      <c r="N53" s="169"/>
      <c r="O53" s="162">
        <v>144.21</v>
      </c>
      <c r="P53" s="161">
        <v>5.1794E-2</v>
      </c>
    </row>
    <row r="54" spans="1:16" s="170" customFormat="1" hidden="1">
      <c r="A54" s="160" t="s">
        <v>1111</v>
      </c>
      <c r="B54" s="160" t="s">
        <v>894</v>
      </c>
      <c r="C54" s="160" t="s">
        <v>1044</v>
      </c>
      <c r="D54" s="160" t="s">
        <v>1043</v>
      </c>
      <c r="E54" s="160" t="s">
        <v>1042</v>
      </c>
      <c r="F54" s="163">
        <v>15640</v>
      </c>
      <c r="G54" s="163">
        <v>0</v>
      </c>
      <c r="H54" s="163">
        <v>15640</v>
      </c>
      <c r="I54" s="162">
        <v>14168.86</v>
      </c>
      <c r="J54" s="162">
        <v>0</v>
      </c>
      <c r="K54" s="164">
        <v>0</v>
      </c>
      <c r="L54" s="169"/>
      <c r="M54" s="163">
        <v>14168.86</v>
      </c>
      <c r="N54" s="169"/>
      <c r="O54" s="162">
        <v>1471.14</v>
      </c>
      <c r="P54" s="161">
        <v>9.4062999999999994E-2</v>
      </c>
    </row>
    <row r="55" spans="1:16" s="170" customFormat="1" hidden="1">
      <c r="A55" s="160" t="s">
        <v>1110</v>
      </c>
      <c r="B55" s="160" t="s">
        <v>895</v>
      </c>
      <c r="C55" s="160" t="s">
        <v>1044</v>
      </c>
      <c r="D55" s="160" t="s">
        <v>1043</v>
      </c>
      <c r="E55" s="160" t="s">
        <v>1049</v>
      </c>
      <c r="F55" s="163">
        <v>1603076</v>
      </c>
      <c r="G55" s="163">
        <v>0</v>
      </c>
      <c r="H55" s="163">
        <v>1603076</v>
      </c>
      <c r="I55" s="162">
        <v>1603076</v>
      </c>
      <c r="J55" s="162">
        <v>0</v>
      </c>
      <c r="K55" s="164">
        <v>0</v>
      </c>
      <c r="L55" s="169"/>
      <c r="M55" s="163">
        <v>1603076</v>
      </c>
      <c r="N55" s="169"/>
      <c r="O55" s="162">
        <v>0</v>
      </c>
      <c r="P55" s="161">
        <v>0</v>
      </c>
    </row>
    <row r="56" spans="1:16" s="170" customFormat="1" hidden="1">
      <c r="A56" s="160" t="s">
        <v>1110</v>
      </c>
      <c r="B56" s="160" t="s">
        <v>895</v>
      </c>
      <c r="C56" s="160" t="s">
        <v>1044</v>
      </c>
      <c r="D56" s="160" t="s">
        <v>1043</v>
      </c>
      <c r="E56" s="160" t="s">
        <v>1046</v>
      </c>
      <c r="F56" s="163">
        <v>0</v>
      </c>
      <c r="G56" s="163">
        <v>0</v>
      </c>
      <c r="H56" s="163">
        <v>0</v>
      </c>
      <c r="I56" s="162">
        <v>0</v>
      </c>
      <c r="J56" s="162">
        <v>0</v>
      </c>
      <c r="K56" s="164">
        <v>0</v>
      </c>
      <c r="L56" s="169"/>
      <c r="M56" s="163">
        <v>0</v>
      </c>
      <c r="N56" s="169"/>
      <c r="O56" s="162">
        <v>0</v>
      </c>
      <c r="P56" s="161">
        <v>0</v>
      </c>
    </row>
    <row r="57" spans="1:16" s="170" customFormat="1">
      <c r="A57" s="160" t="s">
        <v>1109</v>
      </c>
      <c r="B57" s="160" t="s">
        <v>897</v>
      </c>
      <c r="C57" s="160" t="s">
        <v>1044</v>
      </c>
      <c r="D57" s="160" t="s">
        <v>1043</v>
      </c>
      <c r="E57" s="160" t="s">
        <v>1047</v>
      </c>
      <c r="F57" s="163">
        <v>6000</v>
      </c>
      <c r="G57" s="163">
        <v>0</v>
      </c>
      <c r="H57" s="163">
        <v>6000</v>
      </c>
      <c r="I57" s="162">
        <v>5998.5</v>
      </c>
      <c r="J57" s="162">
        <v>0</v>
      </c>
      <c r="K57" s="164">
        <v>0</v>
      </c>
      <c r="L57" s="169"/>
      <c r="M57" s="163">
        <v>5998.5</v>
      </c>
      <c r="N57" s="169"/>
      <c r="O57" s="162">
        <v>1.5</v>
      </c>
      <c r="P57" s="161">
        <v>2.5000000000000001E-4</v>
      </c>
    </row>
    <row r="58" spans="1:16" s="170" customFormat="1" hidden="1">
      <c r="A58" s="160" t="s">
        <v>1109</v>
      </c>
      <c r="B58" s="160" t="s">
        <v>897</v>
      </c>
      <c r="C58" s="160" t="s">
        <v>1044</v>
      </c>
      <c r="D58" s="160" t="s">
        <v>1043</v>
      </c>
      <c r="E58" s="160" t="s">
        <v>1046</v>
      </c>
      <c r="F58" s="163">
        <v>168</v>
      </c>
      <c r="G58" s="163">
        <v>0</v>
      </c>
      <c r="H58" s="163">
        <v>168</v>
      </c>
      <c r="I58" s="162">
        <v>167.96</v>
      </c>
      <c r="J58" s="162">
        <v>0</v>
      </c>
      <c r="K58" s="164">
        <v>0</v>
      </c>
      <c r="L58" s="169"/>
      <c r="M58" s="163">
        <v>167.96</v>
      </c>
      <c r="N58" s="169"/>
      <c r="O58" s="162">
        <v>0.04</v>
      </c>
      <c r="P58" s="161">
        <v>2.3800000000000001E-4</v>
      </c>
    </row>
    <row r="59" spans="1:16" s="170" customFormat="1">
      <c r="A59" s="160" t="s">
        <v>1108</v>
      </c>
      <c r="B59" s="160" t="s">
        <v>990</v>
      </c>
      <c r="C59" s="160" t="s">
        <v>1044</v>
      </c>
      <c r="D59" s="160" t="s">
        <v>1043</v>
      </c>
      <c r="E59" s="160" t="s">
        <v>1047</v>
      </c>
      <c r="F59" s="163">
        <v>7263</v>
      </c>
      <c r="G59" s="163">
        <v>0</v>
      </c>
      <c r="H59" s="163">
        <v>7263</v>
      </c>
      <c r="I59" s="162">
        <v>4972.95</v>
      </c>
      <c r="J59" s="162">
        <v>0</v>
      </c>
      <c r="K59" s="164">
        <v>0</v>
      </c>
      <c r="L59" s="169"/>
      <c r="M59" s="163">
        <v>4972.95</v>
      </c>
      <c r="N59" s="169"/>
      <c r="O59" s="162">
        <v>2290.0500000000002</v>
      </c>
      <c r="P59" s="161">
        <v>0.31530399999999997</v>
      </c>
    </row>
    <row r="60" spans="1:16" s="170" customFormat="1" hidden="1">
      <c r="A60" s="160" t="s">
        <v>1108</v>
      </c>
      <c r="B60" s="160" t="s">
        <v>990</v>
      </c>
      <c r="C60" s="160" t="s">
        <v>1044</v>
      </c>
      <c r="D60" s="160" t="s">
        <v>1043</v>
      </c>
      <c r="E60" s="160" t="s">
        <v>1046</v>
      </c>
      <c r="F60" s="163">
        <v>203.36</v>
      </c>
      <c r="G60" s="163">
        <v>0</v>
      </c>
      <c r="H60" s="163">
        <v>203.36</v>
      </c>
      <c r="I60" s="162">
        <v>139.22999999999999</v>
      </c>
      <c r="J60" s="162">
        <v>0</v>
      </c>
      <c r="K60" s="164">
        <v>0</v>
      </c>
      <c r="L60" s="169"/>
      <c r="M60" s="163">
        <v>139.22999999999999</v>
      </c>
      <c r="N60" s="169"/>
      <c r="O60" s="162">
        <v>64.13</v>
      </c>
      <c r="P60" s="161">
        <v>0.31535200000000002</v>
      </c>
    </row>
    <row r="61" spans="1:16" s="170" customFormat="1">
      <c r="A61" s="160" t="s">
        <v>1107</v>
      </c>
      <c r="B61" s="160" t="s">
        <v>939</v>
      </c>
      <c r="C61" s="160" t="s">
        <v>1044</v>
      </c>
      <c r="D61" s="160" t="s">
        <v>1043</v>
      </c>
      <c r="E61" s="160" t="s">
        <v>1047</v>
      </c>
      <c r="F61" s="163">
        <v>58000</v>
      </c>
      <c r="G61" s="163">
        <v>4400</v>
      </c>
      <c r="H61" s="163">
        <v>62400</v>
      </c>
      <c r="I61" s="162">
        <v>60365.63</v>
      </c>
      <c r="J61" s="162">
        <v>0</v>
      </c>
      <c r="K61" s="164">
        <v>0</v>
      </c>
      <c r="L61" s="169"/>
      <c r="M61" s="163">
        <v>60365.63</v>
      </c>
      <c r="N61" s="169"/>
      <c r="O61" s="162">
        <v>2034.37</v>
      </c>
      <c r="P61" s="161">
        <v>3.2601999999999999E-2</v>
      </c>
    </row>
    <row r="62" spans="1:16" s="170" customFormat="1" hidden="1">
      <c r="A62" s="160" t="s">
        <v>1107</v>
      </c>
      <c r="B62" s="160" t="s">
        <v>939</v>
      </c>
      <c r="C62" s="160" t="s">
        <v>1044</v>
      </c>
      <c r="D62" s="160" t="s">
        <v>1043</v>
      </c>
      <c r="E62" s="160" t="s">
        <v>1046</v>
      </c>
      <c r="F62" s="163">
        <v>1624</v>
      </c>
      <c r="G62" s="163">
        <v>0</v>
      </c>
      <c r="H62" s="163">
        <v>1624</v>
      </c>
      <c r="I62" s="162">
        <v>1690.23</v>
      </c>
      <c r="J62" s="162">
        <v>0</v>
      </c>
      <c r="K62" s="164">
        <v>0</v>
      </c>
      <c r="L62" s="169"/>
      <c r="M62" s="163">
        <v>1690.23</v>
      </c>
      <c r="N62" s="169"/>
      <c r="O62" s="162">
        <v>-66.23</v>
      </c>
      <c r="P62" s="161">
        <v>-4.0781999999999999E-2</v>
      </c>
    </row>
    <row r="63" spans="1:16" s="170" customFormat="1" hidden="1">
      <c r="A63" s="160" t="s">
        <v>1107</v>
      </c>
      <c r="B63" s="160" t="s">
        <v>939</v>
      </c>
      <c r="C63" s="160" t="s">
        <v>1044</v>
      </c>
      <c r="D63" s="160" t="s">
        <v>1043</v>
      </c>
      <c r="E63" s="160" t="s">
        <v>1042</v>
      </c>
      <c r="F63" s="163">
        <v>0</v>
      </c>
      <c r="G63" s="163">
        <v>0</v>
      </c>
      <c r="H63" s="163">
        <v>0</v>
      </c>
      <c r="I63" s="162">
        <v>0</v>
      </c>
      <c r="J63" s="162">
        <v>0</v>
      </c>
      <c r="K63" s="164">
        <v>0</v>
      </c>
      <c r="L63" s="169"/>
      <c r="M63" s="163">
        <v>0</v>
      </c>
      <c r="N63" s="169"/>
      <c r="O63" s="162">
        <v>0</v>
      </c>
      <c r="P63" s="161">
        <v>0</v>
      </c>
    </row>
    <row r="64" spans="1:16" s="170" customFormat="1">
      <c r="A64" s="160" t="s">
        <v>1177</v>
      </c>
      <c r="B64" s="160" t="s">
        <v>1182</v>
      </c>
      <c r="C64" s="160" t="s">
        <v>1044</v>
      </c>
      <c r="D64" s="160" t="s">
        <v>1043</v>
      </c>
      <c r="E64" s="160" t="s">
        <v>1047</v>
      </c>
      <c r="F64" s="163">
        <v>0</v>
      </c>
      <c r="G64" s="163">
        <v>0</v>
      </c>
      <c r="H64" s="163">
        <v>0</v>
      </c>
      <c r="I64" s="162">
        <v>0</v>
      </c>
      <c r="J64" s="162">
        <v>0</v>
      </c>
      <c r="K64" s="164">
        <v>0</v>
      </c>
      <c r="L64" s="169"/>
      <c r="M64" s="163">
        <v>0</v>
      </c>
      <c r="N64" s="169"/>
      <c r="O64" s="162">
        <v>0</v>
      </c>
      <c r="P64" s="161">
        <v>0</v>
      </c>
    </row>
    <row r="65" spans="1:16" s="170" customFormat="1" hidden="1">
      <c r="A65" s="160" t="s">
        <v>1177</v>
      </c>
      <c r="B65" s="160" t="s">
        <v>1182</v>
      </c>
      <c r="C65" s="160" t="s">
        <v>1044</v>
      </c>
      <c r="D65" s="160" t="s">
        <v>1043</v>
      </c>
      <c r="E65" s="160" t="s">
        <v>1046</v>
      </c>
      <c r="F65" s="163">
        <v>0</v>
      </c>
      <c r="G65" s="163">
        <v>0</v>
      </c>
      <c r="H65" s="163">
        <v>0</v>
      </c>
      <c r="I65" s="162">
        <v>-1.84</v>
      </c>
      <c r="J65" s="162">
        <v>0</v>
      </c>
      <c r="K65" s="164">
        <v>0</v>
      </c>
      <c r="L65" s="169"/>
      <c r="M65" s="163">
        <v>-1.84</v>
      </c>
      <c r="N65" s="169"/>
      <c r="O65" s="162">
        <v>1.84</v>
      </c>
      <c r="P65" s="161">
        <v>0</v>
      </c>
    </row>
    <row r="66" spans="1:16" s="170" customFormat="1">
      <c r="A66" s="160" t="s">
        <v>1106</v>
      </c>
      <c r="B66" s="160" t="s">
        <v>992</v>
      </c>
      <c r="C66" s="160" t="s">
        <v>1044</v>
      </c>
      <c r="D66" s="160" t="s">
        <v>1043</v>
      </c>
      <c r="E66" s="160" t="s">
        <v>1047</v>
      </c>
      <c r="F66" s="163">
        <v>2620</v>
      </c>
      <c r="G66" s="163">
        <v>8224</v>
      </c>
      <c r="H66" s="163">
        <v>10844</v>
      </c>
      <c r="I66" s="162">
        <v>9591.2800000000007</v>
      </c>
      <c r="J66" s="162">
        <v>0</v>
      </c>
      <c r="K66" s="164">
        <v>0</v>
      </c>
      <c r="L66" s="169"/>
      <c r="M66" s="163">
        <v>9591.2800000000007</v>
      </c>
      <c r="N66" s="169"/>
      <c r="O66" s="162">
        <v>1252.72</v>
      </c>
      <c r="P66" s="161">
        <v>0.115522</v>
      </c>
    </row>
    <row r="67" spans="1:16" s="170" customFormat="1" hidden="1">
      <c r="A67" s="160" t="s">
        <v>1106</v>
      </c>
      <c r="B67" s="160" t="s">
        <v>992</v>
      </c>
      <c r="C67" s="160" t="s">
        <v>1044</v>
      </c>
      <c r="D67" s="160" t="s">
        <v>1043</v>
      </c>
      <c r="E67" s="160" t="s">
        <v>1046</v>
      </c>
      <c r="F67" s="163">
        <v>227.36</v>
      </c>
      <c r="G67" s="163">
        <v>0</v>
      </c>
      <c r="H67" s="163">
        <v>227.36</v>
      </c>
      <c r="I67" s="162">
        <v>338.91</v>
      </c>
      <c r="J67" s="162">
        <v>0</v>
      </c>
      <c r="K67" s="164">
        <v>0</v>
      </c>
      <c r="L67" s="169"/>
      <c r="M67" s="163">
        <v>338.91</v>
      </c>
      <c r="N67" s="169"/>
      <c r="O67" s="162">
        <v>-111.55</v>
      </c>
      <c r="P67" s="161">
        <v>-0.49063200000000001</v>
      </c>
    </row>
    <row r="68" spans="1:16" s="170" customFormat="1" hidden="1">
      <c r="A68" s="160" t="s">
        <v>1106</v>
      </c>
      <c r="B68" s="160" t="s">
        <v>992</v>
      </c>
      <c r="C68" s="160" t="s">
        <v>1044</v>
      </c>
      <c r="D68" s="160" t="s">
        <v>1043</v>
      </c>
      <c r="E68" s="160" t="s">
        <v>1042</v>
      </c>
      <c r="F68" s="163">
        <v>5500</v>
      </c>
      <c r="G68" s="163">
        <v>0</v>
      </c>
      <c r="H68" s="163">
        <v>5500</v>
      </c>
      <c r="I68" s="162">
        <v>2512.9899999999998</v>
      </c>
      <c r="J68" s="162">
        <v>0</v>
      </c>
      <c r="K68" s="164">
        <v>0</v>
      </c>
      <c r="L68" s="169"/>
      <c r="M68" s="163">
        <v>2512.9899999999998</v>
      </c>
      <c r="N68" s="169"/>
      <c r="O68" s="162">
        <v>2987.01</v>
      </c>
      <c r="P68" s="161">
        <v>0.54309300000000005</v>
      </c>
    </row>
    <row r="69" spans="1:16" s="170" customFormat="1">
      <c r="A69" s="160" t="s">
        <v>1105</v>
      </c>
      <c r="B69" s="160" t="s">
        <v>941</v>
      </c>
      <c r="C69" s="160" t="s">
        <v>1044</v>
      </c>
      <c r="D69" s="160" t="s">
        <v>1043</v>
      </c>
      <c r="E69" s="160" t="s">
        <v>1047</v>
      </c>
      <c r="F69" s="163">
        <v>8500</v>
      </c>
      <c r="G69" s="163">
        <v>8224</v>
      </c>
      <c r="H69" s="163">
        <v>16724</v>
      </c>
      <c r="I69" s="162">
        <v>2979.43</v>
      </c>
      <c r="J69" s="162">
        <v>0</v>
      </c>
      <c r="K69" s="164">
        <v>0</v>
      </c>
      <c r="L69" s="169"/>
      <c r="M69" s="163">
        <v>2979.43</v>
      </c>
      <c r="N69" s="169"/>
      <c r="O69" s="162">
        <v>13744.57</v>
      </c>
      <c r="P69" s="161">
        <v>0.82184699999999999</v>
      </c>
    </row>
    <row r="70" spans="1:16" s="170" customFormat="1" hidden="1">
      <c r="A70" s="160" t="s">
        <v>1105</v>
      </c>
      <c r="B70" s="160" t="s">
        <v>941</v>
      </c>
      <c r="C70" s="160" t="s">
        <v>1044</v>
      </c>
      <c r="D70" s="160" t="s">
        <v>1043</v>
      </c>
      <c r="E70" s="160" t="s">
        <v>1046</v>
      </c>
      <c r="F70" s="163">
        <v>238</v>
      </c>
      <c r="G70" s="163">
        <v>0</v>
      </c>
      <c r="H70" s="163">
        <v>238</v>
      </c>
      <c r="I70" s="162">
        <v>83.42</v>
      </c>
      <c r="J70" s="162">
        <v>0</v>
      </c>
      <c r="K70" s="164">
        <v>0</v>
      </c>
      <c r="L70" s="169"/>
      <c r="M70" s="163">
        <v>83.42</v>
      </c>
      <c r="N70" s="169"/>
      <c r="O70" s="162">
        <v>154.58000000000001</v>
      </c>
      <c r="P70" s="161">
        <v>0.64949599999999996</v>
      </c>
    </row>
    <row r="71" spans="1:16" s="170" customFormat="1">
      <c r="A71" s="160" t="s">
        <v>1104</v>
      </c>
      <c r="B71" s="160" t="s">
        <v>976</v>
      </c>
      <c r="C71" s="160" t="s">
        <v>1044</v>
      </c>
      <c r="D71" s="160" t="s">
        <v>1043</v>
      </c>
      <c r="E71" s="160" t="s">
        <v>1047</v>
      </c>
      <c r="F71" s="163">
        <v>18199</v>
      </c>
      <c r="G71" s="163">
        <v>0</v>
      </c>
      <c r="H71" s="163">
        <v>18199</v>
      </c>
      <c r="I71" s="162">
        <v>14775.49</v>
      </c>
      <c r="J71" s="162">
        <v>0</v>
      </c>
      <c r="K71" s="164">
        <v>0</v>
      </c>
      <c r="L71" s="169"/>
      <c r="M71" s="163">
        <v>14775.49</v>
      </c>
      <c r="N71" s="169"/>
      <c r="O71" s="162">
        <v>3423.51</v>
      </c>
      <c r="P71" s="161">
        <v>0.188115</v>
      </c>
    </row>
    <row r="72" spans="1:16" s="170" customFormat="1" hidden="1">
      <c r="A72" s="160" t="s">
        <v>1104</v>
      </c>
      <c r="B72" s="160" t="s">
        <v>976</v>
      </c>
      <c r="C72" s="160" t="s">
        <v>1044</v>
      </c>
      <c r="D72" s="160" t="s">
        <v>1043</v>
      </c>
      <c r="E72" s="160" t="s">
        <v>1046</v>
      </c>
      <c r="F72" s="163">
        <v>509.57</v>
      </c>
      <c r="G72" s="163">
        <v>0</v>
      </c>
      <c r="H72" s="163">
        <v>509.57</v>
      </c>
      <c r="I72" s="162">
        <v>413.72</v>
      </c>
      <c r="J72" s="162">
        <v>0</v>
      </c>
      <c r="K72" s="164">
        <v>0</v>
      </c>
      <c r="L72" s="169"/>
      <c r="M72" s="163">
        <v>413.72</v>
      </c>
      <c r="N72" s="169"/>
      <c r="O72" s="162">
        <v>95.85</v>
      </c>
      <c r="P72" s="161">
        <v>0.18809999999999999</v>
      </c>
    </row>
    <row r="73" spans="1:16" s="170" customFormat="1">
      <c r="A73" s="160" t="s">
        <v>1103</v>
      </c>
      <c r="B73" s="160" t="s">
        <v>994</v>
      </c>
      <c r="C73" s="160" t="s">
        <v>1044</v>
      </c>
      <c r="D73" s="160" t="s">
        <v>1043</v>
      </c>
      <c r="E73" s="160" t="s">
        <v>1047</v>
      </c>
      <c r="F73" s="163">
        <v>15562</v>
      </c>
      <c r="G73" s="163">
        <v>0</v>
      </c>
      <c r="H73" s="163">
        <v>15562</v>
      </c>
      <c r="I73" s="162">
        <v>14675.42</v>
      </c>
      <c r="J73" s="162">
        <v>0</v>
      </c>
      <c r="K73" s="164">
        <v>0</v>
      </c>
      <c r="L73" s="169"/>
      <c r="M73" s="163">
        <v>14675.42</v>
      </c>
      <c r="N73" s="169"/>
      <c r="O73" s="162">
        <v>886.58</v>
      </c>
      <c r="P73" s="161">
        <v>5.6971000000000001E-2</v>
      </c>
    </row>
    <row r="74" spans="1:16" s="170" customFormat="1" hidden="1">
      <c r="A74" s="160" t="s">
        <v>1103</v>
      </c>
      <c r="B74" s="160" t="s">
        <v>994</v>
      </c>
      <c r="C74" s="160" t="s">
        <v>1044</v>
      </c>
      <c r="D74" s="160" t="s">
        <v>1043</v>
      </c>
      <c r="E74" s="160" t="s">
        <v>1046</v>
      </c>
      <c r="F74" s="163">
        <v>435.74</v>
      </c>
      <c r="G74" s="163">
        <v>0</v>
      </c>
      <c r="H74" s="163">
        <v>435.74</v>
      </c>
      <c r="I74" s="162">
        <v>410.92</v>
      </c>
      <c r="J74" s="162">
        <v>0</v>
      </c>
      <c r="K74" s="164">
        <v>0</v>
      </c>
      <c r="L74" s="169"/>
      <c r="M74" s="163">
        <v>410.92</v>
      </c>
      <c r="N74" s="169"/>
      <c r="O74" s="162">
        <v>24.82</v>
      </c>
      <c r="P74" s="161">
        <v>5.6960999999999998E-2</v>
      </c>
    </row>
    <row r="75" spans="1:16" s="170" customFormat="1">
      <c r="A75" s="160" t="s">
        <v>1102</v>
      </c>
      <c r="B75" s="160" t="s">
        <v>996</v>
      </c>
      <c r="C75" s="160" t="s">
        <v>1044</v>
      </c>
      <c r="D75" s="160" t="s">
        <v>1043</v>
      </c>
      <c r="E75" s="160" t="s">
        <v>1047</v>
      </c>
      <c r="F75" s="163">
        <v>14487</v>
      </c>
      <c r="G75" s="163">
        <v>0</v>
      </c>
      <c r="H75" s="163">
        <v>14487</v>
      </c>
      <c r="I75" s="162">
        <v>13714.71</v>
      </c>
      <c r="J75" s="162">
        <v>0</v>
      </c>
      <c r="K75" s="164">
        <v>0</v>
      </c>
      <c r="L75" s="169"/>
      <c r="M75" s="163">
        <v>13714.71</v>
      </c>
      <c r="N75" s="169"/>
      <c r="O75" s="162">
        <v>772.29</v>
      </c>
      <c r="P75" s="161">
        <v>5.3309000000000002E-2</v>
      </c>
    </row>
    <row r="76" spans="1:16" s="170" customFormat="1" hidden="1">
      <c r="A76" s="160" t="s">
        <v>1102</v>
      </c>
      <c r="B76" s="160" t="s">
        <v>996</v>
      </c>
      <c r="C76" s="160" t="s">
        <v>1044</v>
      </c>
      <c r="D76" s="160" t="s">
        <v>1043</v>
      </c>
      <c r="E76" s="160" t="s">
        <v>1046</v>
      </c>
      <c r="F76" s="163">
        <v>405.64</v>
      </c>
      <c r="G76" s="163">
        <v>0</v>
      </c>
      <c r="H76" s="163">
        <v>405.64</v>
      </c>
      <c r="I76" s="162">
        <v>384.01</v>
      </c>
      <c r="J76" s="162">
        <v>0</v>
      </c>
      <c r="K76" s="164">
        <v>0</v>
      </c>
      <c r="L76" s="169"/>
      <c r="M76" s="163">
        <v>384.01</v>
      </c>
      <c r="N76" s="169"/>
      <c r="O76" s="162">
        <v>21.63</v>
      </c>
      <c r="P76" s="161">
        <v>5.3323000000000002E-2</v>
      </c>
    </row>
    <row r="77" spans="1:16" s="170" customFormat="1">
      <c r="A77" s="160" t="s">
        <v>1101</v>
      </c>
      <c r="B77" s="160" t="s">
        <v>943</v>
      </c>
      <c r="C77" s="160" t="s">
        <v>1044</v>
      </c>
      <c r="D77" s="160" t="s">
        <v>1043</v>
      </c>
      <c r="E77" s="160" t="s">
        <v>1047</v>
      </c>
      <c r="F77" s="163">
        <v>30900</v>
      </c>
      <c r="G77" s="163">
        <v>0</v>
      </c>
      <c r="H77" s="163">
        <v>30900</v>
      </c>
      <c r="I77" s="162">
        <v>29815.08</v>
      </c>
      <c r="J77" s="162">
        <v>0</v>
      </c>
      <c r="K77" s="164">
        <v>0</v>
      </c>
      <c r="L77" s="169"/>
      <c r="M77" s="163">
        <v>29815.08</v>
      </c>
      <c r="N77" s="169"/>
      <c r="O77" s="162">
        <v>1084.92</v>
      </c>
      <c r="P77" s="161">
        <v>3.5111000000000003E-2</v>
      </c>
    </row>
    <row r="78" spans="1:16" s="170" customFormat="1" hidden="1">
      <c r="A78" s="160" t="s">
        <v>1101</v>
      </c>
      <c r="B78" s="160" t="s">
        <v>943</v>
      </c>
      <c r="C78" s="160" t="s">
        <v>1044</v>
      </c>
      <c r="D78" s="160" t="s">
        <v>1043</v>
      </c>
      <c r="E78" s="160" t="s">
        <v>1046</v>
      </c>
      <c r="F78" s="163">
        <v>1309.5899999999999</v>
      </c>
      <c r="G78" s="163">
        <v>0</v>
      </c>
      <c r="H78" s="163">
        <v>1309.5899999999999</v>
      </c>
      <c r="I78" s="162">
        <v>1170.0899999999999</v>
      </c>
      <c r="J78" s="162">
        <v>0</v>
      </c>
      <c r="K78" s="164">
        <v>0</v>
      </c>
      <c r="L78" s="169"/>
      <c r="M78" s="163">
        <v>1170.0899999999999</v>
      </c>
      <c r="N78" s="169"/>
      <c r="O78" s="162">
        <v>139.5</v>
      </c>
      <c r="P78" s="161">
        <v>0.10652200000000001</v>
      </c>
    </row>
    <row r="79" spans="1:16" s="170" customFormat="1" hidden="1">
      <c r="A79" s="160" t="s">
        <v>1101</v>
      </c>
      <c r="B79" s="160" t="s">
        <v>943</v>
      </c>
      <c r="C79" s="160" t="s">
        <v>1044</v>
      </c>
      <c r="D79" s="160" t="s">
        <v>1043</v>
      </c>
      <c r="E79" s="160" t="s">
        <v>1042</v>
      </c>
      <c r="F79" s="163">
        <v>15871</v>
      </c>
      <c r="G79" s="163">
        <v>0</v>
      </c>
      <c r="H79" s="163">
        <v>15871</v>
      </c>
      <c r="I79" s="162">
        <v>11973.1</v>
      </c>
      <c r="J79" s="162">
        <v>0</v>
      </c>
      <c r="K79" s="164">
        <v>0</v>
      </c>
      <c r="L79" s="169"/>
      <c r="M79" s="163">
        <v>11973.1</v>
      </c>
      <c r="N79" s="169"/>
      <c r="O79" s="162">
        <v>3897.9</v>
      </c>
      <c r="P79" s="161">
        <v>0.24559900000000001</v>
      </c>
    </row>
    <row r="80" spans="1:16" s="170" customFormat="1">
      <c r="A80" s="160" t="s">
        <v>1100</v>
      </c>
      <c r="B80" s="160" t="s">
        <v>998</v>
      </c>
      <c r="C80" s="160" t="s">
        <v>1044</v>
      </c>
      <c r="D80" s="160" t="s">
        <v>1043</v>
      </c>
      <c r="E80" s="160" t="s">
        <v>1047</v>
      </c>
      <c r="F80" s="163">
        <v>5044</v>
      </c>
      <c r="G80" s="163">
        <v>0</v>
      </c>
      <c r="H80" s="163">
        <v>5044</v>
      </c>
      <c r="I80" s="162">
        <v>3884.52</v>
      </c>
      <c r="J80" s="162">
        <v>0</v>
      </c>
      <c r="K80" s="164">
        <v>0</v>
      </c>
      <c r="L80" s="169"/>
      <c r="M80" s="163">
        <v>3884.52</v>
      </c>
      <c r="N80" s="169"/>
      <c r="O80" s="162">
        <v>1159.48</v>
      </c>
      <c r="P80" s="161">
        <v>0.22987299999999999</v>
      </c>
    </row>
    <row r="81" spans="1:16" s="170" customFormat="1" hidden="1">
      <c r="A81" s="160" t="s">
        <v>1100</v>
      </c>
      <c r="B81" s="160" t="s">
        <v>998</v>
      </c>
      <c r="C81" s="160" t="s">
        <v>1044</v>
      </c>
      <c r="D81" s="160" t="s">
        <v>1043</v>
      </c>
      <c r="E81" s="160" t="s">
        <v>1046</v>
      </c>
      <c r="F81" s="163">
        <v>141.22999999999999</v>
      </c>
      <c r="G81" s="163">
        <v>0</v>
      </c>
      <c r="H81" s="163">
        <v>141.22999999999999</v>
      </c>
      <c r="I81" s="162">
        <v>108.76</v>
      </c>
      <c r="J81" s="162">
        <v>0</v>
      </c>
      <c r="K81" s="164">
        <v>0</v>
      </c>
      <c r="L81" s="169"/>
      <c r="M81" s="163">
        <v>108.76</v>
      </c>
      <c r="N81" s="169"/>
      <c r="O81" s="162">
        <v>32.47</v>
      </c>
      <c r="P81" s="161">
        <v>0.229909</v>
      </c>
    </row>
    <row r="82" spans="1:16" s="170" customFormat="1">
      <c r="A82" s="160" t="s">
        <v>1099</v>
      </c>
      <c r="B82" s="160" t="s">
        <v>1000</v>
      </c>
      <c r="C82" s="160" t="s">
        <v>1044</v>
      </c>
      <c r="D82" s="160" t="s">
        <v>1043</v>
      </c>
      <c r="E82" s="160" t="s">
        <v>1047</v>
      </c>
      <c r="F82" s="163">
        <v>5044</v>
      </c>
      <c r="G82" s="163">
        <v>0</v>
      </c>
      <c r="H82" s="163">
        <v>5044</v>
      </c>
      <c r="I82" s="162">
        <v>5057.25</v>
      </c>
      <c r="J82" s="162">
        <v>-475</v>
      </c>
      <c r="K82" s="164">
        <v>0</v>
      </c>
      <c r="L82" s="169"/>
      <c r="M82" s="163">
        <v>4582.25</v>
      </c>
      <c r="N82" s="169"/>
      <c r="O82" s="162">
        <v>461.75</v>
      </c>
      <c r="P82" s="161">
        <v>9.1544E-2</v>
      </c>
    </row>
    <row r="83" spans="1:16" s="170" customFormat="1" hidden="1">
      <c r="A83" s="160" t="s">
        <v>1099</v>
      </c>
      <c r="B83" s="160" t="s">
        <v>1000</v>
      </c>
      <c r="C83" s="160" t="s">
        <v>1044</v>
      </c>
      <c r="D83" s="160" t="s">
        <v>1043</v>
      </c>
      <c r="E83" s="160" t="s">
        <v>1046</v>
      </c>
      <c r="F83" s="163">
        <v>141.22999999999999</v>
      </c>
      <c r="G83" s="163">
        <v>0</v>
      </c>
      <c r="H83" s="163">
        <v>141.22999999999999</v>
      </c>
      <c r="I83" s="162">
        <v>141.62</v>
      </c>
      <c r="J83" s="162">
        <v>0</v>
      </c>
      <c r="K83" s="164">
        <v>0</v>
      </c>
      <c r="L83" s="169"/>
      <c r="M83" s="163">
        <v>141.62</v>
      </c>
      <c r="N83" s="169"/>
      <c r="O83" s="162">
        <v>-0.39</v>
      </c>
      <c r="P83" s="161">
        <v>-2.761E-3</v>
      </c>
    </row>
    <row r="84" spans="1:16" s="170" customFormat="1">
      <c r="A84" s="160" t="s">
        <v>1098</v>
      </c>
      <c r="B84" s="160" t="s">
        <v>978</v>
      </c>
      <c r="C84" s="160" t="s">
        <v>1044</v>
      </c>
      <c r="D84" s="160" t="s">
        <v>1043</v>
      </c>
      <c r="E84" s="160" t="s">
        <v>1047</v>
      </c>
      <c r="F84" s="163">
        <v>18000</v>
      </c>
      <c r="G84" s="163">
        <v>0</v>
      </c>
      <c r="H84" s="163">
        <v>18000</v>
      </c>
      <c r="I84" s="162">
        <v>7139.24</v>
      </c>
      <c r="J84" s="162">
        <v>0</v>
      </c>
      <c r="K84" s="164">
        <v>0</v>
      </c>
      <c r="L84" s="169"/>
      <c r="M84" s="163">
        <v>7139.24</v>
      </c>
      <c r="N84" s="169"/>
      <c r="O84" s="162">
        <v>10860.76</v>
      </c>
      <c r="P84" s="161">
        <v>0.60337600000000002</v>
      </c>
    </row>
    <row r="85" spans="1:16" s="170" customFormat="1" hidden="1">
      <c r="A85" s="160" t="s">
        <v>1098</v>
      </c>
      <c r="B85" s="160" t="s">
        <v>978</v>
      </c>
      <c r="C85" s="160" t="s">
        <v>1044</v>
      </c>
      <c r="D85" s="160" t="s">
        <v>1043</v>
      </c>
      <c r="E85" s="160" t="s">
        <v>1046</v>
      </c>
      <c r="F85" s="163">
        <v>504</v>
      </c>
      <c r="G85" s="163">
        <v>0</v>
      </c>
      <c r="H85" s="163">
        <v>504</v>
      </c>
      <c r="I85" s="162">
        <v>199.89</v>
      </c>
      <c r="J85" s="162">
        <v>0</v>
      </c>
      <c r="K85" s="164">
        <v>0</v>
      </c>
      <c r="L85" s="169"/>
      <c r="M85" s="163">
        <v>199.89</v>
      </c>
      <c r="N85" s="169"/>
      <c r="O85" s="162">
        <v>304.11</v>
      </c>
      <c r="P85" s="161">
        <v>0.60339299999999996</v>
      </c>
    </row>
    <row r="86" spans="1:16" s="170" customFormat="1">
      <c r="A86" s="160" t="s">
        <v>1097</v>
      </c>
      <c r="B86" s="160" t="s">
        <v>1002</v>
      </c>
      <c r="C86" s="160" t="s">
        <v>1044</v>
      </c>
      <c r="D86" s="160" t="s">
        <v>1043</v>
      </c>
      <c r="E86" s="160" t="s">
        <v>1047</v>
      </c>
      <c r="F86" s="163">
        <v>23000</v>
      </c>
      <c r="G86" s="163">
        <v>0</v>
      </c>
      <c r="H86" s="163">
        <v>23000</v>
      </c>
      <c r="I86" s="162">
        <v>21339.26</v>
      </c>
      <c r="J86" s="162">
        <v>0</v>
      </c>
      <c r="K86" s="164">
        <v>0</v>
      </c>
      <c r="L86" s="169"/>
      <c r="M86" s="163">
        <v>21339.26</v>
      </c>
      <c r="N86" s="169"/>
      <c r="O86" s="162">
        <v>1660.74</v>
      </c>
      <c r="P86" s="161">
        <v>7.2206000000000006E-2</v>
      </c>
    </row>
    <row r="87" spans="1:16" s="170" customFormat="1" hidden="1">
      <c r="A87" s="160" t="s">
        <v>1097</v>
      </c>
      <c r="B87" s="160" t="s">
        <v>1002</v>
      </c>
      <c r="C87" s="160" t="s">
        <v>1044</v>
      </c>
      <c r="D87" s="160" t="s">
        <v>1043</v>
      </c>
      <c r="E87" s="160" t="s">
        <v>1046</v>
      </c>
      <c r="F87" s="163">
        <v>644</v>
      </c>
      <c r="G87" s="163">
        <v>0</v>
      </c>
      <c r="H87" s="163">
        <v>644</v>
      </c>
      <c r="I87" s="162">
        <v>608.78</v>
      </c>
      <c r="J87" s="162">
        <v>0</v>
      </c>
      <c r="K87" s="164">
        <v>0</v>
      </c>
      <c r="L87" s="169"/>
      <c r="M87" s="163">
        <v>608.78</v>
      </c>
      <c r="N87" s="169"/>
      <c r="O87" s="162">
        <v>35.22</v>
      </c>
      <c r="P87" s="161">
        <v>5.4689000000000002E-2</v>
      </c>
    </row>
    <row r="88" spans="1:16" s="170" customFormat="1">
      <c r="A88" s="160" t="s">
        <v>1096</v>
      </c>
      <c r="B88" s="160" t="s">
        <v>980</v>
      </c>
      <c r="C88" s="160" t="s">
        <v>1044</v>
      </c>
      <c r="D88" s="160" t="s">
        <v>1043</v>
      </c>
      <c r="E88" s="160" t="s">
        <v>1047</v>
      </c>
      <c r="F88" s="163">
        <v>30000</v>
      </c>
      <c r="G88" s="163">
        <v>-29950</v>
      </c>
      <c r="H88" s="163">
        <v>50</v>
      </c>
      <c r="I88" s="162">
        <v>45.25</v>
      </c>
      <c r="J88" s="162">
        <v>0</v>
      </c>
      <c r="K88" s="164">
        <v>0</v>
      </c>
      <c r="L88" s="169"/>
      <c r="M88" s="163">
        <v>45.25</v>
      </c>
      <c r="N88" s="169"/>
      <c r="O88" s="162">
        <v>4.75</v>
      </c>
      <c r="P88" s="161">
        <v>9.5000000000000001E-2</v>
      </c>
    </row>
    <row r="89" spans="1:16" s="170" customFormat="1" hidden="1">
      <c r="A89" s="160" t="s">
        <v>1096</v>
      </c>
      <c r="B89" s="160" t="s">
        <v>980</v>
      </c>
      <c r="C89" s="160" t="s">
        <v>1044</v>
      </c>
      <c r="D89" s="160" t="s">
        <v>1043</v>
      </c>
      <c r="E89" s="160" t="s">
        <v>1046</v>
      </c>
      <c r="F89" s="163">
        <v>840</v>
      </c>
      <c r="G89" s="163">
        <v>0</v>
      </c>
      <c r="H89" s="163">
        <v>840</v>
      </c>
      <c r="I89" s="162">
        <v>1480.62</v>
      </c>
      <c r="J89" s="162">
        <v>0</v>
      </c>
      <c r="K89" s="164">
        <v>0</v>
      </c>
      <c r="L89" s="169"/>
      <c r="M89" s="163">
        <v>1480.62</v>
      </c>
      <c r="N89" s="169"/>
      <c r="O89" s="162">
        <v>-640.62</v>
      </c>
      <c r="P89" s="161">
        <v>-0.76264299999999996</v>
      </c>
    </row>
    <row r="90" spans="1:16" s="170" customFormat="1" hidden="1">
      <c r="A90" s="160" t="s">
        <v>1096</v>
      </c>
      <c r="B90" s="160" t="s">
        <v>980</v>
      </c>
      <c r="C90" s="160" t="s">
        <v>1044</v>
      </c>
      <c r="D90" s="160" t="s">
        <v>1043</v>
      </c>
      <c r="E90" s="160" t="s">
        <v>1042</v>
      </c>
      <c r="F90" s="163">
        <v>0</v>
      </c>
      <c r="G90" s="163">
        <v>54950</v>
      </c>
      <c r="H90" s="163">
        <v>54950</v>
      </c>
      <c r="I90" s="162">
        <v>52834.41</v>
      </c>
      <c r="J90" s="162">
        <v>0</v>
      </c>
      <c r="K90" s="164">
        <v>0</v>
      </c>
      <c r="L90" s="169"/>
      <c r="M90" s="163">
        <v>52834.41</v>
      </c>
      <c r="N90" s="169"/>
      <c r="O90" s="162">
        <v>2115.59</v>
      </c>
      <c r="P90" s="161">
        <v>3.85E-2</v>
      </c>
    </row>
    <row r="91" spans="1:16" s="170" customFormat="1">
      <c r="A91" s="160" t="s">
        <v>1095</v>
      </c>
      <c r="B91" s="160" t="s">
        <v>945</v>
      </c>
      <c r="C91" s="160" t="s">
        <v>1044</v>
      </c>
      <c r="D91" s="160" t="s">
        <v>1043</v>
      </c>
      <c r="E91" s="160" t="s">
        <v>1047</v>
      </c>
      <c r="F91" s="163">
        <v>400</v>
      </c>
      <c r="G91" s="163">
        <v>0</v>
      </c>
      <c r="H91" s="163">
        <v>400</v>
      </c>
      <c r="I91" s="162">
        <v>623.35</v>
      </c>
      <c r="J91" s="162">
        <v>0</v>
      </c>
      <c r="K91" s="164">
        <v>0</v>
      </c>
      <c r="L91" s="169"/>
      <c r="M91" s="163">
        <v>623.35</v>
      </c>
      <c r="N91" s="169"/>
      <c r="O91" s="162">
        <v>-223.35</v>
      </c>
      <c r="P91" s="161">
        <v>-0.55837499999999995</v>
      </c>
    </row>
    <row r="92" spans="1:16" s="170" customFormat="1" hidden="1">
      <c r="A92" s="160" t="s">
        <v>1095</v>
      </c>
      <c r="B92" s="160" t="s">
        <v>945</v>
      </c>
      <c r="C92" s="160" t="s">
        <v>1044</v>
      </c>
      <c r="D92" s="160" t="s">
        <v>1043</v>
      </c>
      <c r="E92" s="160" t="s">
        <v>1046</v>
      </c>
      <c r="F92" s="163">
        <v>3132.75</v>
      </c>
      <c r="G92" s="163">
        <v>0</v>
      </c>
      <c r="H92" s="163">
        <v>3132.75</v>
      </c>
      <c r="I92" s="162">
        <v>2090.86</v>
      </c>
      <c r="J92" s="162">
        <v>0</v>
      </c>
      <c r="K92" s="164">
        <v>0</v>
      </c>
      <c r="L92" s="169"/>
      <c r="M92" s="163">
        <v>2090.86</v>
      </c>
      <c r="N92" s="169"/>
      <c r="O92" s="162">
        <v>1041.8900000000001</v>
      </c>
      <c r="P92" s="161">
        <v>0.33257999999999999</v>
      </c>
    </row>
    <row r="93" spans="1:16" s="170" customFormat="1" hidden="1">
      <c r="A93" s="160" t="s">
        <v>1095</v>
      </c>
      <c r="B93" s="160" t="s">
        <v>945</v>
      </c>
      <c r="C93" s="160" t="s">
        <v>1044</v>
      </c>
      <c r="D93" s="160" t="s">
        <v>1043</v>
      </c>
      <c r="E93" s="160" t="s">
        <v>1042</v>
      </c>
      <c r="F93" s="163">
        <v>111484</v>
      </c>
      <c r="G93" s="163">
        <v>0</v>
      </c>
      <c r="H93" s="163">
        <v>111484</v>
      </c>
      <c r="I93" s="162">
        <v>74051.42</v>
      </c>
      <c r="J93" s="162">
        <v>0</v>
      </c>
      <c r="K93" s="164">
        <v>0</v>
      </c>
      <c r="L93" s="169"/>
      <c r="M93" s="163">
        <v>74051.42</v>
      </c>
      <c r="N93" s="169"/>
      <c r="O93" s="162">
        <v>37432.58</v>
      </c>
      <c r="P93" s="161">
        <v>0.33576600000000001</v>
      </c>
    </row>
    <row r="94" spans="1:16" s="170" customFormat="1">
      <c r="A94" s="160" t="s">
        <v>1094</v>
      </c>
      <c r="B94" s="160" t="s">
        <v>947</v>
      </c>
      <c r="C94" s="160" t="s">
        <v>1044</v>
      </c>
      <c r="D94" s="160" t="s">
        <v>1043</v>
      </c>
      <c r="E94" s="160" t="s">
        <v>1047</v>
      </c>
      <c r="F94" s="163">
        <v>8000</v>
      </c>
      <c r="G94" s="163">
        <v>0</v>
      </c>
      <c r="H94" s="163">
        <v>8000</v>
      </c>
      <c r="I94" s="162">
        <v>7931.24</v>
      </c>
      <c r="J94" s="162">
        <v>0</v>
      </c>
      <c r="K94" s="164">
        <v>0</v>
      </c>
      <c r="L94" s="169"/>
      <c r="M94" s="163">
        <v>7931.24</v>
      </c>
      <c r="N94" s="169"/>
      <c r="O94" s="162">
        <v>68.760000000000005</v>
      </c>
      <c r="P94" s="161">
        <v>8.5950000000000002E-3</v>
      </c>
    </row>
    <row r="95" spans="1:16" s="170" customFormat="1" hidden="1">
      <c r="A95" s="160" t="s">
        <v>1094</v>
      </c>
      <c r="B95" s="160" t="s">
        <v>947</v>
      </c>
      <c r="C95" s="160" t="s">
        <v>1044</v>
      </c>
      <c r="D95" s="160" t="s">
        <v>1043</v>
      </c>
      <c r="E95" s="160" t="s">
        <v>1046</v>
      </c>
      <c r="F95" s="163">
        <v>224</v>
      </c>
      <c r="G95" s="163">
        <v>0</v>
      </c>
      <c r="H95" s="163">
        <v>224</v>
      </c>
      <c r="I95" s="162">
        <v>222.08</v>
      </c>
      <c r="J95" s="162">
        <v>0</v>
      </c>
      <c r="K95" s="164">
        <v>0</v>
      </c>
      <c r="L95" s="169"/>
      <c r="M95" s="163">
        <v>222.08</v>
      </c>
      <c r="N95" s="169"/>
      <c r="O95" s="162">
        <v>1.92</v>
      </c>
      <c r="P95" s="161">
        <v>8.5710000000000005E-3</v>
      </c>
    </row>
    <row r="96" spans="1:16" s="170" customFormat="1">
      <c r="A96" s="160" t="s">
        <v>1093</v>
      </c>
      <c r="B96" s="160" t="s">
        <v>949</v>
      </c>
      <c r="C96" s="160" t="s">
        <v>1044</v>
      </c>
      <c r="D96" s="160" t="s">
        <v>1043</v>
      </c>
      <c r="E96" s="160" t="s">
        <v>1047</v>
      </c>
      <c r="F96" s="163">
        <v>32000</v>
      </c>
      <c r="G96" s="163">
        <v>0</v>
      </c>
      <c r="H96" s="163">
        <v>32000</v>
      </c>
      <c r="I96" s="162">
        <v>11333.67</v>
      </c>
      <c r="J96" s="162">
        <v>0</v>
      </c>
      <c r="K96" s="164">
        <v>0</v>
      </c>
      <c r="L96" s="169"/>
      <c r="M96" s="163">
        <v>11333.67</v>
      </c>
      <c r="N96" s="169"/>
      <c r="O96" s="162">
        <v>20666.330000000002</v>
      </c>
      <c r="P96" s="161">
        <v>0.64582300000000004</v>
      </c>
    </row>
    <row r="97" spans="1:16" s="170" customFormat="1" hidden="1">
      <c r="A97" s="160" t="s">
        <v>1093</v>
      </c>
      <c r="B97" s="160" t="s">
        <v>949</v>
      </c>
      <c r="C97" s="160" t="s">
        <v>1044</v>
      </c>
      <c r="D97" s="160" t="s">
        <v>1043</v>
      </c>
      <c r="E97" s="160" t="s">
        <v>1046</v>
      </c>
      <c r="F97" s="163">
        <v>3339.7</v>
      </c>
      <c r="G97" s="163">
        <v>0</v>
      </c>
      <c r="H97" s="163">
        <v>3339.7</v>
      </c>
      <c r="I97" s="162">
        <v>1514.18</v>
      </c>
      <c r="J97" s="162">
        <v>0</v>
      </c>
      <c r="K97" s="164">
        <v>0</v>
      </c>
      <c r="L97" s="169"/>
      <c r="M97" s="163">
        <v>1514.18</v>
      </c>
      <c r="N97" s="169"/>
      <c r="O97" s="162">
        <v>1825.52</v>
      </c>
      <c r="P97" s="161">
        <v>0.54661199999999999</v>
      </c>
    </row>
    <row r="98" spans="1:16" s="170" customFormat="1" hidden="1">
      <c r="A98" s="160" t="s">
        <v>1093</v>
      </c>
      <c r="B98" s="160" t="s">
        <v>949</v>
      </c>
      <c r="C98" s="160" t="s">
        <v>1044</v>
      </c>
      <c r="D98" s="160" t="s">
        <v>1043</v>
      </c>
      <c r="E98" s="160" t="s">
        <v>1042</v>
      </c>
      <c r="F98" s="163">
        <v>87275</v>
      </c>
      <c r="G98" s="163">
        <v>0</v>
      </c>
      <c r="H98" s="163">
        <v>87275</v>
      </c>
      <c r="I98" s="162">
        <v>42743.96</v>
      </c>
      <c r="J98" s="162">
        <v>0</v>
      </c>
      <c r="K98" s="164">
        <v>0</v>
      </c>
      <c r="L98" s="169"/>
      <c r="M98" s="163">
        <v>42743.96</v>
      </c>
      <c r="N98" s="169"/>
      <c r="O98" s="162">
        <v>44531.040000000001</v>
      </c>
      <c r="P98" s="161">
        <v>0.51023799999999997</v>
      </c>
    </row>
    <row r="99" spans="1:16" s="170" customFormat="1">
      <c r="A99" s="160" t="s">
        <v>1092</v>
      </c>
      <c r="B99" s="160" t="s">
        <v>982</v>
      </c>
      <c r="C99" s="160" t="s">
        <v>1044</v>
      </c>
      <c r="D99" s="160" t="s">
        <v>1043</v>
      </c>
      <c r="E99" s="160" t="s">
        <v>1047</v>
      </c>
      <c r="F99" s="163">
        <v>2500</v>
      </c>
      <c r="G99" s="163">
        <v>0</v>
      </c>
      <c r="H99" s="163">
        <v>2500</v>
      </c>
      <c r="I99" s="162">
        <v>2215.86</v>
      </c>
      <c r="J99" s="162">
        <v>0</v>
      </c>
      <c r="K99" s="164">
        <v>0</v>
      </c>
      <c r="L99" s="169"/>
      <c r="M99" s="163">
        <v>2215.86</v>
      </c>
      <c r="N99" s="169"/>
      <c r="O99" s="162">
        <v>284.14</v>
      </c>
      <c r="P99" s="161">
        <v>0.11365599999999999</v>
      </c>
    </row>
    <row r="100" spans="1:16" s="170" customFormat="1" hidden="1">
      <c r="A100" s="160" t="s">
        <v>1092</v>
      </c>
      <c r="B100" s="160" t="s">
        <v>982</v>
      </c>
      <c r="C100" s="160" t="s">
        <v>1044</v>
      </c>
      <c r="D100" s="160" t="s">
        <v>1043</v>
      </c>
      <c r="E100" s="160" t="s">
        <v>1046</v>
      </c>
      <c r="F100" s="163">
        <v>70</v>
      </c>
      <c r="G100" s="163">
        <v>0</v>
      </c>
      <c r="H100" s="163">
        <v>70</v>
      </c>
      <c r="I100" s="162">
        <v>62.06</v>
      </c>
      <c r="J100" s="162">
        <v>0</v>
      </c>
      <c r="K100" s="164">
        <v>0</v>
      </c>
      <c r="L100" s="169"/>
      <c r="M100" s="163">
        <v>62.06</v>
      </c>
      <c r="N100" s="169"/>
      <c r="O100" s="162">
        <v>7.94</v>
      </c>
      <c r="P100" s="161">
        <v>0.113429</v>
      </c>
    </row>
    <row r="101" spans="1:16" s="170" customFormat="1">
      <c r="A101" s="160" t="s">
        <v>1091</v>
      </c>
      <c r="B101" s="160" t="s">
        <v>951</v>
      </c>
      <c r="C101" s="160" t="s">
        <v>1044</v>
      </c>
      <c r="D101" s="160" t="s">
        <v>1043</v>
      </c>
      <c r="E101" s="160" t="s">
        <v>1047</v>
      </c>
      <c r="F101" s="163">
        <v>32000</v>
      </c>
      <c r="G101" s="163">
        <v>0</v>
      </c>
      <c r="H101" s="163">
        <v>32000</v>
      </c>
      <c r="I101" s="162">
        <v>22424.53</v>
      </c>
      <c r="J101" s="162">
        <v>0</v>
      </c>
      <c r="K101" s="164">
        <v>0</v>
      </c>
      <c r="L101" s="169"/>
      <c r="M101" s="163">
        <v>22424.53</v>
      </c>
      <c r="N101" s="169"/>
      <c r="O101" s="162">
        <v>9575.4699999999993</v>
      </c>
      <c r="P101" s="161">
        <v>0.29923300000000003</v>
      </c>
    </row>
    <row r="102" spans="1:16" s="170" customFormat="1" hidden="1">
      <c r="A102" s="160" t="s">
        <v>1091</v>
      </c>
      <c r="B102" s="160" t="s">
        <v>951</v>
      </c>
      <c r="C102" s="160" t="s">
        <v>1044</v>
      </c>
      <c r="D102" s="160" t="s">
        <v>1043</v>
      </c>
      <c r="E102" s="160" t="s">
        <v>1046</v>
      </c>
      <c r="F102" s="163">
        <v>896</v>
      </c>
      <c r="G102" s="163">
        <v>0</v>
      </c>
      <c r="H102" s="163">
        <v>896</v>
      </c>
      <c r="I102" s="162">
        <v>627.87</v>
      </c>
      <c r="J102" s="162">
        <v>0</v>
      </c>
      <c r="K102" s="164">
        <v>0</v>
      </c>
      <c r="L102" s="169"/>
      <c r="M102" s="163">
        <v>627.87</v>
      </c>
      <c r="N102" s="169"/>
      <c r="O102" s="162">
        <v>268.13</v>
      </c>
      <c r="P102" s="161">
        <v>0.29925200000000002</v>
      </c>
    </row>
    <row r="103" spans="1:16" s="170" customFormat="1">
      <c r="A103" s="160" t="s">
        <v>1090</v>
      </c>
      <c r="B103" s="160" t="s">
        <v>952</v>
      </c>
      <c r="C103" s="160" t="s">
        <v>1044</v>
      </c>
      <c r="D103" s="160" t="s">
        <v>1043</v>
      </c>
      <c r="E103" s="160" t="s">
        <v>1047</v>
      </c>
      <c r="F103" s="163">
        <v>167000</v>
      </c>
      <c r="G103" s="163">
        <v>-1065.23</v>
      </c>
      <c r="H103" s="163">
        <v>165934.76999999999</v>
      </c>
      <c r="I103" s="162">
        <v>129286.55</v>
      </c>
      <c r="J103" s="162">
        <v>0</v>
      </c>
      <c r="K103" s="164">
        <v>0</v>
      </c>
      <c r="L103" s="169"/>
      <c r="M103" s="163">
        <v>129286.55</v>
      </c>
      <c r="N103" s="169"/>
      <c r="O103" s="162">
        <v>36648.22</v>
      </c>
      <c r="P103" s="161">
        <v>0.220859</v>
      </c>
    </row>
    <row r="104" spans="1:16" s="170" customFormat="1" hidden="1">
      <c r="A104" s="160" t="s">
        <v>1090</v>
      </c>
      <c r="B104" s="160" t="s">
        <v>952</v>
      </c>
      <c r="C104" s="160" t="s">
        <v>1044</v>
      </c>
      <c r="D104" s="160" t="s">
        <v>1043</v>
      </c>
      <c r="E104" s="160" t="s">
        <v>1046</v>
      </c>
      <c r="F104" s="163">
        <v>4676</v>
      </c>
      <c r="G104" s="163">
        <v>0</v>
      </c>
      <c r="H104" s="163">
        <v>4676</v>
      </c>
      <c r="I104" s="162">
        <v>3656</v>
      </c>
      <c r="J104" s="162">
        <v>0</v>
      </c>
      <c r="K104" s="164">
        <v>0</v>
      </c>
      <c r="L104" s="169"/>
      <c r="M104" s="163">
        <v>3656</v>
      </c>
      <c r="N104" s="169"/>
      <c r="O104" s="162">
        <v>1020</v>
      </c>
      <c r="P104" s="161">
        <v>0.218135</v>
      </c>
    </row>
    <row r="105" spans="1:16" s="170" customFormat="1" hidden="1">
      <c r="A105" s="160" t="s">
        <v>1090</v>
      </c>
      <c r="B105" s="160" t="s">
        <v>952</v>
      </c>
      <c r="C105" s="160" t="s">
        <v>1044</v>
      </c>
      <c r="D105" s="160" t="s">
        <v>1043</v>
      </c>
      <c r="E105" s="160" t="s">
        <v>1042</v>
      </c>
      <c r="F105" s="163">
        <v>0</v>
      </c>
      <c r="G105" s="163">
        <v>1065.23</v>
      </c>
      <c r="H105" s="163">
        <v>1065.23</v>
      </c>
      <c r="I105" s="162">
        <v>1065.23</v>
      </c>
      <c r="J105" s="162">
        <v>0</v>
      </c>
      <c r="K105" s="164">
        <v>0</v>
      </c>
      <c r="L105" s="169"/>
      <c r="M105" s="163">
        <v>1065.23</v>
      </c>
      <c r="N105" s="169"/>
      <c r="O105" s="162">
        <v>0</v>
      </c>
      <c r="P105" s="161">
        <v>0</v>
      </c>
    </row>
    <row r="106" spans="1:16" s="170" customFormat="1">
      <c r="A106" s="160" t="s">
        <v>1089</v>
      </c>
      <c r="B106" s="160" t="s">
        <v>984</v>
      </c>
      <c r="C106" s="160" t="s">
        <v>1044</v>
      </c>
      <c r="D106" s="160" t="s">
        <v>1043</v>
      </c>
      <c r="E106" s="160" t="s">
        <v>1047</v>
      </c>
      <c r="F106" s="163">
        <v>7000</v>
      </c>
      <c r="G106" s="163">
        <v>15420</v>
      </c>
      <c r="H106" s="163">
        <v>22420</v>
      </c>
      <c r="I106" s="162">
        <v>2978.8</v>
      </c>
      <c r="J106" s="162">
        <v>0</v>
      </c>
      <c r="K106" s="164">
        <v>0</v>
      </c>
      <c r="L106" s="169"/>
      <c r="M106" s="163">
        <v>2978.8</v>
      </c>
      <c r="N106" s="169"/>
      <c r="O106" s="162">
        <v>19441.2</v>
      </c>
      <c r="P106" s="161">
        <v>0.86713600000000002</v>
      </c>
    </row>
    <row r="107" spans="1:16" s="170" customFormat="1" hidden="1">
      <c r="A107" s="160" t="s">
        <v>1089</v>
      </c>
      <c r="B107" s="160" t="s">
        <v>984</v>
      </c>
      <c r="C107" s="160" t="s">
        <v>1044</v>
      </c>
      <c r="D107" s="160" t="s">
        <v>1043</v>
      </c>
      <c r="E107" s="160" t="s">
        <v>1046</v>
      </c>
      <c r="F107" s="163">
        <v>196</v>
      </c>
      <c r="G107" s="163">
        <v>0</v>
      </c>
      <c r="H107" s="163">
        <v>196</v>
      </c>
      <c r="I107" s="162">
        <v>83.41</v>
      </c>
      <c r="J107" s="162">
        <v>0</v>
      </c>
      <c r="K107" s="164">
        <v>0</v>
      </c>
      <c r="L107" s="169"/>
      <c r="M107" s="163">
        <v>83.41</v>
      </c>
      <c r="N107" s="169"/>
      <c r="O107" s="162">
        <v>112.59</v>
      </c>
      <c r="P107" s="161">
        <v>0.57443900000000003</v>
      </c>
    </row>
    <row r="108" spans="1:16" s="170" customFormat="1" hidden="1">
      <c r="A108" s="160" t="s">
        <v>1176</v>
      </c>
      <c r="B108" s="160" t="s">
        <v>1183</v>
      </c>
      <c r="C108" s="160" t="s">
        <v>1044</v>
      </c>
      <c r="D108" s="160" t="s">
        <v>1043</v>
      </c>
      <c r="E108" s="160" t="s">
        <v>1046</v>
      </c>
      <c r="F108" s="163">
        <v>0</v>
      </c>
      <c r="G108" s="163">
        <v>0</v>
      </c>
      <c r="H108" s="163">
        <v>0</v>
      </c>
      <c r="I108" s="162">
        <v>-0.01</v>
      </c>
      <c r="J108" s="162">
        <v>0</v>
      </c>
      <c r="K108" s="164">
        <v>0</v>
      </c>
      <c r="L108" s="169"/>
      <c r="M108" s="163">
        <v>-0.01</v>
      </c>
      <c r="N108" s="169"/>
      <c r="O108" s="162">
        <v>0.01</v>
      </c>
      <c r="P108" s="161">
        <v>0</v>
      </c>
    </row>
    <row r="109" spans="1:16" s="170" customFormat="1">
      <c r="A109" s="160" t="s">
        <v>1088</v>
      </c>
      <c r="B109" s="160" t="s">
        <v>954</v>
      </c>
      <c r="C109" s="160" t="s">
        <v>1044</v>
      </c>
      <c r="D109" s="160" t="s">
        <v>1043</v>
      </c>
      <c r="E109" s="160" t="s">
        <v>1047</v>
      </c>
      <c r="F109" s="163">
        <v>58366</v>
      </c>
      <c r="G109" s="163">
        <v>10740</v>
      </c>
      <c r="H109" s="163">
        <v>69106</v>
      </c>
      <c r="I109" s="162">
        <v>9400</v>
      </c>
      <c r="J109" s="162">
        <v>0</v>
      </c>
      <c r="K109" s="164">
        <v>0</v>
      </c>
      <c r="L109" s="169"/>
      <c r="M109" s="163">
        <v>9400</v>
      </c>
      <c r="N109" s="169"/>
      <c r="O109" s="162">
        <v>59706</v>
      </c>
      <c r="P109" s="161">
        <v>0.86397699999999999</v>
      </c>
    </row>
    <row r="110" spans="1:16" s="170" customFormat="1" hidden="1">
      <c r="A110" s="160" t="s">
        <v>1088</v>
      </c>
      <c r="B110" s="160" t="s">
        <v>954</v>
      </c>
      <c r="C110" s="160" t="s">
        <v>1044</v>
      </c>
      <c r="D110" s="160" t="s">
        <v>1043</v>
      </c>
      <c r="E110" s="160" t="s">
        <v>1046</v>
      </c>
      <c r="F110" s="163">
        <v>1634.25</v>
      </c>
      <c r="G110" s="163">
        <v>0</v>
      </c>
      <c r="H110" s="163">
        <v>1634.25</v>
      </c>
      <c r="I110" s="162">
        <v>263.19</v>
      </c>
      <c r="J110" s="162">
        <v>0</v>
      </c>
      <c r="K110" s="164">
        <v>0</v>
      </c>
      <c r="L110" s="169"/>
      <c r="M110" s="163">
        <v>263.19</v>
      </c>
      <c r="N110" s="169"/>
      <c r="O110" s="162">
        <v>1371.06</v>
      </c>
      <c r="P110" s="161">
        <v>0.83895399999999998</v>
      </c>
    </row>
    <row r="111" spans="1:16" s="170" customFormat="1">
      <c r="A111" s="160" t="s">
        <v>1166</v>
      </c>
      <c r="B111" s="160" t="s">
        <v>1167</v>
      </c>
      <c r="C111" s="160" t="s">
        <v>1044</v>
      </c>
      <c r="D111" s="160" t="s">
        <v>1043</v>
      </c>
      <c r="E111" s="160" t="s">
        <v>1047</v>
      </c>
      <c r="F111" s="163">
        <v>20500</v>
      </c>
      <c r="G111" s="163">
        <v>0</v>
      </c>
      <c r="H111" s="163">
        <v>20500</v>
      </c>
      <c r="I111" s="162">
        <v>20499.79</v>
      </c>
      <c r="J111" s="162">
        <v>0</v>
      </c>
      <c r="K111" s="164">
        <v>0</v>
      </c>
      <c r="L111" s="169"/>
      <c r="M111" s="163">
        <v>20499.79</v>
      </c>
      <c r="N111" s="169"/>
      <c r="O111" s="162">
        <v>0.21</v>
      </c>
      <c r="P111" s="161">
        <v>1.0000000000000001E-5</v>
      </c>
    </row>
    <row r="112" spans="1:16" s="170" customFormat="1" hidden="1">
      <c r="A112" s="160" t="s">
        <v>1166</v>
      </c>
      <c r="B112" s="160" t="s">
        <v>1167</v>
      </c>
      <c r="C112" s="160" t="s">
        <v>1044</v>
      </c>
      <c r="D112" s="160" t="s">
        <v>1043</v>
      </c>
      <c r="E112" s="160" t="s">
        <v>1046</v>
      </c>
      <c r="F112" s="163">
        <v>574</v>
      </c>
      <c r="G112" s="163">
        <v>0</v>
      </c>
      <c r="H112" s="163">
        <v>574</v>
      </c>
      <c r="I112" s="162">
        <v>574</v>
      </c>
      <c r="J112" s="162">
        <v>0</v>
      </c>
      <c r="K112" s="164">
        <v>0</v>
      </c>
      <c r="L112" s="169"/>
      <c r="M112" s="163">
        <v>574</v>
      </c>
      <c r="N112" s="169"/>
      <c r="O112" s="162">
        <v>0</v>
      </c>
      <c r="P112" s="161">
        <v>0</v>
      </c>
    </row>
    <row r="113" spans="1:16" s="170" customFormat="1">
      <c r="A113" s="160" t="s">
        <v>1087</v>
      </c>
      <c r="B113" s="160" t="s">
        <v>956</v>
      </c>
      <c r="C113" s="160" t="s">
        <v>1044</v>
      </c>
      <c r="D113" s="160" t="s">
        <v>1043</v>
      </c>
      <c r="E113" s="160" t="s">
        <v>1047</v>
      </c>
      <c r="F113" s="163">
        <v>28497</v>
      </c>
      <c r="G113" s="163">
        <v>0</v>
      </c>
      <c r="H113" s="163">
        <v>28497</v>
      </c>
      <c r="I113" s="162">
        <v>20480.96</v>
      </c>
      <c r="J113" s="162">
        <v>0</v>
      </c>
      <c r="K113" s="164">
        <v>0</v>
      </c>
      <c r="L113" s="169"/>
      <c r="M113" s="163">
        <v>20480.96</v>
      </c>
      <c r="N113" s="169"/>
      <c r="O113" s="162">
        <v>8016.04</v>
      </c>
      <c r="P113" s="161">
        <v>0.28129399999999999</v>
      </c>
    </row>
    <row r="114" spans="1:16" s="170" customFormat="1" hidden="1">
      <c r="A114" s="160" t="s">
        <v>1087</v>
      </c>
      <c r="B114" s="160" t="s">
        <v>956</v>
      </c>
      <c r="C114" s="160" t="s">
        <v>1044</v>
      </c>
      <c r="D114" s="160" t="s">
        <v>1043</v>
      </c>
      <c r="E114" s="160" t="s">
        <v>1046</v>
      </c>
      <c r="F114" s="163">
        <v>930.22</v>
      </c>
      <c r="G114" s="163">
        <v>0</v>
      </c>
      <c r="H114" s="163">
        <v>930.22</v>
      </c>
      <c r="I114" s="162">
        <v>610.4</v>
      </c>
      <c r="J114" s="162">
        <v>0</v>
      </c>
      <c r="K114" s="164">
        <v>0</v>
      </c>
      <c r="L114" s="169"/>
      <c r="M114" s="163">
        <v>610.4</v>
      </c>
      <c r="N114" s="169"/>
      <c r="O114" s="162">
        <v>319.82</v>
      </c>
      <c r="P114" s="161">
        <v>0.34381099999999998</v>
      </c>
    </row>
    <row r="115" spans="1:16" s="170" customFormat="1" hidden="1">
      <c r="A115" s="160" t="s">
        <v>1087</v>
      </c>
      <c r="B115" s="160" t="s">
        <v>956</v>
      </c>
      <c r="C115" s="160" t="s">
        <v>1044</v>
      </c>
      <c r="D115" s="160" t="s">
        <v>1043</v>
      </c>
      <c r="E115" s="160" t="s">
        <v>1042</v>
      </c>
      <c r="F115" s="163">
        <v>4725</v>
      </c>
      <c r="G115" s="163">
        <v>0</v>
      </c>
      <c r="H115" s="163">
        <v>4725</v>
      </c>
      <c r="I115" s="162">
        <v>1319.1</v>
      </c>
      <c r="J115" s="162">
        <v>0</v>
      </c>
      <c r="K115" s="164">
        <v>0</v>
      </c>
      <c r="L115" s="169"/>
      <c r="M115" s="163">
        <v>1319.1</v>
      </c>
      <c r="N115" s="169"/>
      <c r="O115" s="162">
        <v>3405.9</v>
      </c>
      <c r="P115" s="161">
        <v>0.72082500000000005</v>
      </c>
    </row>
    <row r="116" spans="1:16" s="170" customFormat="1">
      <c r="A116" s="160" t="s">
        <v>1086</v>
      </c>
      <c r="B116" s="160" t="s">
        <v>958</v>
      </c>
      <c r="C116" s="160" t="s">
        <v>1044</v>
      </c>
      <c r="D116" s="160" t="s">
        <v>1043</v>
      </c>
      <c r="E116" s="160" t="s">
        <v>1047</v>
      </c>
      <c r="F116" s="163">
        <v>104268</v>
      </c>
      <c r="G116" s="163">
        <v>1500</v>
      </c>
      <c r="H116" s="163">
        <v>105768</v>
      </c>
      <c r="I116" s="162">
        <v>88644.5</v>
      </c>
      <c r="J116" s="162">
        <v>0</v>
      </c>
      <c r="K116" s="164">
        <v>0</v>
      </c>
      <c r="L116" s="169"/>
      <c r="M116" s="163">
        <v>88644.5</v>
      </c>
      <c r="N116" s="169"/>
      <c r="O116" s="162">
        <v>17123.5</v>
      </c>
      <c r="P116" s="161">
        <v>0.16189700000000001</v>
      </c>
    </row>
    <row r="117" spans="1:16" s="170" customFormat="1" hidden="1">
      <c r="A117" s="160" t="s">
        <v>1086</v>
      </c>
      <c r="B117" s="160" t="s">
        <v>958</v>
      </c>
      <c r="C117" s="160" t="s">
        <v>1044</v>
      </c>
      <c r="D117" s="160" t="s">
        <v>1043</v>
      </c>
      <c r="E117" s="160" t="s">
        <v>1046</v>
      </c>
      <c r="F117" s="163">
        <v>3886.88</v>
      </c>
      <c r="G117" s="163">
        <v>0</v>
      </c>
      <c r="H117" s="163">
        <v>3886.88</v>
      </c>
      <c r="I117" s="162">
        <v>3152.18</v>
      </c>
      <c r="J117" s="162">
        <v>0</v>
      </c>
      <c r="K117" s="164">
        <v>0</v>
      </c>
      <c r="L117" s="169"/>
      <c r="M117" s="163">
        <v>3152.18</v>
      </c>
      <c r="N117" s="169"/>
      <c r="O117" s="162">
        <v>734.7</v>
      </c>
      <c r="P117" s="161">
        <v>0.18901999999999999</v>
      </c>
    </row>
    <row r="118" spans="1:16" s="170" customFormat="1" hidden="1">
      <c r="A118" s="160" t="s">
        <v>1086</v>
      </c>
      <c r="B118" s="160" t="s">
        <v>958</v>
      </c>
      <c r="C118" s="160" t="s">
        <v>1044</v>
      </c>
      <c r="D118" s="160" t="s">
        <v>1043</v>
      </c>
      <c r="E118" s="160" t="s">
        <v>1042</v>
      </c>
      <c r="F118" s="163">
        <v>34549</v>
      </c>
      <c r="G118" s="163">
        <v>-1500</v>
      </c>
      <c r="H118" s="163">
        <v>33049</v>
      </c>
      <c r="I118" s="162">
        <v>23732.25</v>
      </c>
      <c r="J118" s="162">
        <v>0</v>
      </c>
      <c r="K118" s="164">
        <v>0</v>
      </c>
      <c r="L118" s="169"/>
      <c r="M118" s="163">
        <v>23732.25</v>
      </c>
      <c r="N118" s="169"/>
      <c r="O118" s="162">
        <v>9316.75</v>
      </c>
      <c r="P118" s="161">
        <v>0.28190700000000002</v>
      </c>
    </row>
    <row r="119" spans="1:16" s="170" customFormat="1">
      <c r="A119" s="160" t="s">
        <v>1085</v>
      </c>
      <c r="B119" s="160" t="s">
        <v>986</v>
      </c>
      <c r="C119" s="160" t="s">
        <v>1044</v>
      </c>
      <c r="D119" s="160" t="s">
        <v>1043</v>
      </c>
      <c r="E119" s="160" t="s">
        <v>1047</v>
      </c>
      <c r="F119" s="163">
        <v>0</v>
      </c>
      <c r="G119" s="163">
        <v>30000</v>
      </c>
      <c r="H119" s="163">
        <v>30000</v>
      </c>
      <c r="I119" s="162">
        <v>24781.38</v>
      </c>
      <c r="J119" s="162">
        <v>0</v>
      </c>
      <c r="K119" s="164">
        <v>0</v>
      </c>
      <c r="L119" s="169"/>
      <c r="M119" s="163">
        <v>24781.38</v>
      </c>
      <c r="N119" s="169"/>
      <c r="O119" s="162">
        <v>5218.62</v>
      </c>
      <c r="P119" s="161">
        <v>0.173954</v>
      </c>
    </row>
    <row r="120" spans="1:16" s="170" customFormat="1" hidden="1">
      <c r="A120" s="160" t="s">
        <v>1085</v>
      </c>
      <c r="B120" s="160" t="s">
        <v>986</v>
      </c>
      <c r="C120" s="160" t="s">
        <v>1044</v>
      </c>
      <c r="D120" s="160" t="s">
        <v>1043</v>
      </c>
      <c r="E120" s="160" t="s">
        <v>1046</v>
      </c>
      <c r="F120" s="163">
        <v>0</v>
      </c>
      <c r="G120" s="163">
        <v>0</v>
      </c>
      <c r="H120" s="163">
        <v>0</v>
      </c>
      <c r="I120" s="162">
        <v>693.87</v>
      </c>
      <c r="J120" s="162">
        <v>0</v>
      </c>
      <c r="K120" s="164">
        <v>0</v>
      </c>
      <c r="L120" s="169"/>
      <c r="M120" s="163">
        <v>693.87</v>
      </c>
      <c r="N120" s="169"/>
      <c r="O120" s="162">
        <v>-693.87</v>
      </c>
      <c r="P120" s="161">
        <v>0</v>
      </c>
    </row>
    <row r="121" spans="1:16" s="170" customFormat="1">
      <c r="A121" s="160" t="s">
        <v>1084</v>
      </c>
      <c r="B121" s="160" t="s">
        <v>1004</v>
      </c>
      <c r="C121" s="160" t="s">
        <v>1044</v>
      </c>
      <c r="D121" s="160" t="s">
        <v>1043</v>
      </c>
      <c r="E121" s="160" t="s">
        <v>1047</v>
      </c>
      <c r="F121" s="163">
        <v>11538</v>
      </c>
      <c r="G121" s="163">
        <v>0</v>
      </c>
      <c r="H121" s="163">
        <v>11538</v>
      </c>
      <c r="I121" s="162">
        <v>10487.04</v>
      </c>
      <c r="J121" s="162">
        <v>0</v>
      </c>
      <c r="K121" s="164">
        <v>0</v>
      </c>
      <c r="L121" s="169"/>
      <c r="M121" s="163">
        <v>10487.04</v>
      </c>
      <c r="N121" s="169"/>
      <c r="O121" s="162">
        <v>1050.96</v>
      </c>
      <c r="P121" s="161">
        <v>9.1087000000000001E-2</v>
      </c>
    </row>
    <row r="122" spans="1:16" s="170" customFormat="1" hidden="1">
      <c r="A122" s="160" t="s">
        <v>1084</v>
      </c>
      <c r="B122" s="160" t="s">
        <v>1004</v>
      </c>
      <c r="C122" s="160" t="s">
        <v>1044</v>
      </c>
      <c r="D122" s="160" t="s">
        <v>1043</v>
      </c>
      <c r="E122" s="160" t="s">
        <v>1046</v>
      </c>
      <c r="F122" s="163">
        <v>1435.78</v>
      </c>
      <c r="G122" s="163">
        <v>0</v>
      </c>
      <c r="H122" s="163">
        <v>1435.78</v>
      </c>
      <c r="I122" s="162">
        <v>1295.5899999999999</v>
      </c>
      <c r="J122" s="162">
        <v>0</v>
      </c>
      <c r="K122" s="164">
        <v>0</v>
      </c>
      <c r="L122" s="169"/>
      <c r="M122" s="163">
        <v>1295.5899999999999</v>
      </c>
      <c r="N122" s="169"/>
      <c r="O122" s="162">
        <v>140.19</v>
      </c>
      <c r="P122" s="161">
        <v>9.7640000000000005E-2</v>
      </c>
    </row>
    <row r="123" spans="1:16" s="170" customFormat="1" hidden="1">
      <c r="A123" s="160" t="s">
        <v>1084</v>
      </c>
      <c r="B123" s="160" t="s">
        <v>1004</v>
      </c>
      <c r="C123" s="160" t="s">
        <v>1044</v>
      </c>
      <c r="D123" s="160" t="s">
        <v>1043</v>
      </c>
      <c r="E123" s="160" t="s">
        <v>1042</v>
      </c>
      <c r="F123" s="163">
        <v>39740</v>
      </c>
      <c r="G123" s="163">
        <v>0</v>
      </c>
      <c r="H123" s="163">
        <v>39740</v>
      </c>
      <c r="I123" s="162">
        <v>35784.480000000003</v>
      </c>
      <c r="J123" s="162">
        <v>0</v>
      </c>
      <c r="K123" s="164">
        <v>0</v>
      </c>
      <c r="L123" s="169"/>
      <c r="M123" s="163">
        <v>35784.480000000003</v>
      </c>
      <c r="N123" s="169"/>
      <c r="O123" s="162">
        <v>3955.52</v>
      </c>
      <c r="P123" s="161">
        <v>9.9534999999999998E-2</v>
      </c>
    </row>
    <row r="124" spans="1:16" s="170" customFormat="1">
      <c r="A124" s="160" t="s">
        <v>1083</v>
      </c>
      <c r="B124" s="160" t="s">
        <v>960</v>
      </c>
      <c r="C124" s="160" t="s">
        <v>1044</v>
      </c>
      <c r="D124" s="160" t="s">
        <v>1043</v>
      </c>
      <c r="E124" s="160" t="s">
        <v>1047</v>
      </c>
      <c r="F124" s="163">
        <v>20691</v>
      </c>
      <c r="G124" s="163">
        <v>0</v>
      </c>
      <c r="H124" s="163">
        <v>20691</v>
      </c>
      <c r="I124" s="162">
        <v>17472.900000000001</v>
      </c>
      <c r="J124" s="162">
        <v>0</v>
      </c>
      <c r="K124" s="164">
        <v>0</v>
      </c>
      <c r="L124" s="169"/>
      <c r="M124" s="163">
        <v>17472.900000000001</v>
      </c>
      <c r="N124" s="169"/>
      <c r="O124" s="162">
        <v>3218.1</v>
      </c>
      <c r="P124" s="161">
        <v>0.155531</v>
      </c>
    </row>
    <row r="125" spans="1:16" s="170" customFormat="1" hidden="1">
      <c r="A125" s="160" t="s">
        <v>1083</v>
      </c>
      <c r="B125" s="160" t="s">
        <v>960</v>
      </c>
      <c r="C125" s="160" t="s">
        <v>1044</v>
      </c>
      <c r="D125" s="160" t="s">
        <v>1043</v>
      </c>
      <c r="E125" s="160" t="s">
        <v>1046</v>
      </c>
      <c r="F125" s="163">
        <v>579.35</v>
      </c>
      <c r="G125" s="163">
        <v>0</v>
      </c>
      <c r="H125" s="163">
        <v>579.35</v>
      </c>
      <c r="I125" s="162">
        <v>489.25</v>
      </c>
      <c r="J125" s="162">
        <v>0</v>
      </c>
      <c r="K125" s="164">
        <v>0</v>
      </c>
      <c r="L125" s="169"/>
      <c r="M125" s="163">
        <v>489.25</v>
      </c>
      <c r="N125" s="169"/>
      <c r="O125" s="162">
        <v>90.1</v>
      </c>
      <c r="P125" s="161">
        <v>0.15551899999999999</v>
      </c>
    </row>
    <row r="126" spans="1:16" s="170" customFormat="1">
      <c r="A126" s="160" t="s">
        <v>1082</v>
      </c>
      <c r="B126" s="160" t="s">
        <v>1151</v>
      </c>
      <c r="C126" s="160" t="s">
        <v>1044</v>
      </c>
      <c r="D126" s="160" t="s">
        <v>1043</v>
      </c>
      <c r="E126" s="160" t="s">
        <v>1047</v>
      </c>
      <c r="F126" s="163">
        <v>0</v>
      </c>
      <c r="G126" s="163">
        <v>0</v>
      </c>
      <c r="H126" s="163">
        <v>0</v>
      </c>
      <c r="I126" s="162">
        <v>37802</v>
      </c>
      <c r="J126" s="162">
        <v>0</v>
      </c>
      <c r="K126" s="164">
        <v>0</v>
      </c>
      <c r="L126" s="169"/>
      <c r="M126" s="163">
        <v>37802</v>
      </c>
      <c r="N126" s="169"/>
      <c r="O126" s="162">
        <v>-37802</v>
      </c>
      <c r="P126" s="161">
        <v>0</v>
      </c>
    </row>
    <row r="127" spans="1:16" s="170" customFormat="1" hidden="1">
      <c r="A127" s="160" t="s">
        <v>1082</v>
      </c>
      <c r="B127" s="160" t="s">
        <v>1151</v>
      </c>
      <c r="C127" s="160" t="s">
        <v>1044</v>
      </c>
      <c r="D127" s="160" t="s">
        <v>1043</v>
      </c>
      <c r="E127" s="160" t="s">
        <v>1049</v>
      </c>
      <c r="F127" s="163">
        <v>302567</v>
      </c>
      <c r="G127" s="163">
        <v>0</v>
      </c>
      <c r="H127" s="163">
        <v>302567</v>
      </c>
      <c r="I127" s="162">
        <v>0</v>
      </c>
      <c r="J127" s="162">
        <v>0</v>
      </c>
      <c r="K127" s="164">
        <v>0</v>
      </c>
      <c r="L127" s="169"/>
      <c r="M127" s="163">
        <v>0</v>
      </c>
      <c r="N127" s="169"/>
      <c r="O127" s="162">
        <v>302567</v>
      </c>
      <c r="P127" s="161">
        <v>1</v>
      </c>
    </row>
    <row r="128" spans="1:16" s="170" customFormat="1" hidden="1">
      <c r="A128" s="160" t="s">
        <v>1082</v>
      </c>
      <c r="B128" s="160" t="s">
        <v>1151</v>
      </c>
      <c r="C128" s="160" t="s">
        <v>1044</v>
      </c>
      <c r="D128" s="160" t="s">
        <v>1043</v>
      </c>
      <c r="E128" s="160" t="s">
        <v>1046</v>
      </c>
      <c r="F128" s="163">
        <v>0</v>
      </c>
      <c r="G128" s="163">
        <v>0</v>
      </c>
      <c r="H128" s="163">
        <v>0</v>
      </c>
      <c r="I128" s="162">
        <v>303625.46000000002</v>
      </c>
      <c r="J128" s="162">
        <v>0</v>
      </c>
      <c r="K128" s="164">
        <v>0</v>
      </c>
      <c r="L128" s="169"/>
      <c r="M128" s="163">
        <v>303625.46000000002</v>
      </c>
      <c r="N128" s="169"/>
      <c r="O128" s="162">
        <v>-303625.46000000002</v>
      </c>
      <c r="P128" s="161">
        <v>0</v>
      </c>
    </row>
    <row r="129" spans="1:16" s="170" customFormat="1">
      <c r="A129" s="160" t="s">
        <v>1081</v>
      </c>
      <c r="B129" s="160" t="s">
        <v>898</v>
      </c>
      <c r="C129" s="160" t="s">
        <v>1044</v>
      </c>
      <c r="D129" s="160" t="s">
        <v>1043</v>
      </c>
      <c r="E129" s="160" t="s">
        <v>1047</v>
      </c>
      <c r="F129" s="163">
        <v>60000</v>
      </c>
      <c r="G129" s="163">
        <v>0</v>
      </c>
      <c r="H129" s="163">
        <v>60000</v>
      </c>
      <c r="I129" s="162">
        <v>37951.519999999997</v>
      </c>
      <c r="J129" s="162">
        <v>0</v>
      </c>
      <c r="K129" s="164">
        <v>400</v>
      </c>
      <c r="L129" s="169"/>
      <c r="M129" s="163">
        <v>38351.519999999997</v>
      </c>
      <c r="N129" s="169"/>
      <c r="O129" s="162">
        <v>21648.48</v>
      </c>
      <c r="P129" s="161">
        <v>0.36080800000000002</v>
      </c>
    </row>
    <row r="130" spans="1:16" s="170" customFormat="1" hidden="1">
      <c r="A130" s="160" t="s">
        <v>1081</v>
      </c>
      <c r="B130" s="160" t="s">
        <v>898</v>
      </c>
      <c r="C130" s="160" t="s">
        <v>1044</v>
      </c>
      <c r="D130" s="160" t="s">
        <v>1043</v>
      </c>
      <c r="E130" s="160" t="s">
        <v>1046</v>
      </c>
      <c r="F130" s="163">
        <v>2116.8000000000002</v>
      </c>
      <c r="G130" s="163">
        <v>0</v>
      </c>
      <c r="H130" s="163">
        <v>2116.8000000000002</v>
      </c>
      <c r="I130" s="162">
        <v>1167.22</v>
      </c>
      <c r="J130" s="162">
        <v>0</v>
      </c>
      <c r="K130" s="164">
        <v>0</v>
      </c>
      <c r="L130" s="169"/>
      <c r="M130" s="163">
        <v>1167.22</v>
      </c>
      <c r="N130" s="169"/>
      <c r="O130" s="162">
        <v>949.58</v>
      </c>
      <c r="P130" s="161">
        <v>0.44859199999999999</v>
      </c>
    </row>
    <row r="131" spans="1:16" s="170" customFormat="1" hidden="1">
      <c r="A131" s="160" t="s">
        <v>1081</v>
      </c>
      <c r="B131" s="160" t="s">
        <v>898</v>
      </c>
      <c r="C131" s="160" t="s">
        <v>1044</v>
      </c>
      <c r="D131" s="160" t="s">
        <v>1043</v>
      </c>
      <c r="E131" s="160" t="s">
        <v>1042</v>
      </c>
      <c r="F131" s="163">
        <v>15600</v>
      </c>
      <c r="G131" s="163">
        <v>0</v>
      </c>
      <c r="H131" s="163">
        <v>15600</v>
      </c>
      <c r="I131" s="162">
        <v>3735.43</v>
      </c>
      <c r="J131" s="162">
        <v>0</v>
      </c>
      <c r="K131" s="164">
        <v>0</v>
      </c>
      <c r="L131" s="169"/>
      <c r="M131" s="163">
        <v>3735.43</v>
      </c>
      <c r="N131" s="169"/>
      <c r="O131" s="162">
        <v>11864.57</v>
      </c>
      <c r="P131" s="161">
        <v>0.76054900000000003</v>
      </c>
    </row>
    <row r="132" spans="1:16" s="170" customFormat="1">
      <c r="A132" s="160" t="s">
        <v>1080</v>
      </c>
      <c r="B132" s="160" t="s">
        <v>900</v>
      </c>
      <c r="C132" s="160" t="s">
        <v>1044</v>
      </c>
      <c r="D132" s="160" t="s">
        <v>1043</v>
      </c>
      <c r="E132" s="160" t="s">
        <v>1047</v>
      </c>
      <c r="F132" s="163">
        <v>364323</v>
      </c>
      <c r="G132" s="163">
        <v>147500</v>
      </c>
      <c r="H132" s="163">
        <v>511823</v>
      </c>
      <c r="I132" s="162">
        <v>498338.73</v>
      </c>
      <c r="J132" s="162">
        <v>0</v>
      </c>
      <c r="K132" s="164">
        <v>0</v>
      </c>
      <c r="L132" s="169"/>
      <c r="M132" s="163">
        <v>498338.73</v>
      </c>
      <c r="N132" s="169"/>
      <c r="O132" s="162">
        <v>13484.27</v>
      </c>
      <c r="P132" s="161">
        <v>2.6346000000000001E-2</v>
      </c>
    </row>
    <row r="133" spans="1:16" s="170" customFormat="1" hidden="1">
      <c r="A133" s="160" t="s">
        <v>1080</v>
      </c>
      <c r="B133" s="160" t="s">
        <v>900</v>
      </c>
      <c r="C133" s="160" t="s">
        <v>1044</v>
      </c>
      <c r="D133" s="160" t="s">
        <v>1043</v>
      </c>
      <c r="E133" s="160" t="s">
        <v>1046</v>
      </c>
      <c r="F133" s="163">
        <v>12015.16</v>
      </c>
      <c r="G133" s="163">
        <v>0</v>
      </c>
      <c r="H133" s="163">
        <v>12015.16</v>
      </c>
      <c r="I133" s="162">
        <v>14803.63</v>
      </c>
      <c r="J133" s="162">
        <v>0</v>
      </c>
      <c r="K133" s="164">
        <v>0</v>
      </c>
      <c r="L133" s="169"/>
      <c r="M133" s="163">
        <v>14803.63</v>
      </c>
      <c r="N133" s="169"/>
      <c r="O133" s="162">
        <v>-2788.47</v>
      </c>
      <c r="P133" s="161">
        <v>-0.23207900000000001</v>
      </c>
    </row>
    <row r="134" spans="1:16" s="170" customFormat="1" hidden="1">
      <c r="A134" s="160" t="s">
        <v>1080</v>
      </c>
      <c r="B134" s="160" t="s">
        <v>900</v>
      </c>
      <c r="C134" s="160" t="s">
        <v>1044</v>
      </c>
      <c r="D134" s="160" t="s">
        <v>1043</v>
      </c>
      <c r="E134" s="160" t="s">
        <v>1042</v>
      </c>
      <c r="F134" s="163">
        <v>64790</v>
      </c>
      <c r="G134" s="163">
        <v>-15000</v>
      </c>
      <c r="H134" s="163">
        <v>49790</v>
      </c>
      <c r="I134" s="162">
        <v>27362.02</v>
      </c>
      <c r="J134" s="162">
        <v>0</v>
      </c>
      <c r="K134" s="164">
        <v>0</v>
      </c>
      <c r="L134" s="169"/>
      <c r="M134" s="163">
        <v>27362.02</v>
      </c>
      <c r="N134" s="169"/>
      <c r="O134" s="162">
        <v>22427.98</v>
      </c>
      <c r="P134" s="161">
        <v>0.45045099999999999</v>
      </c>
    </row>
    <row r="135" spans="1:16" s="170" customFormat="1">
      <c r="A135" s="160" t="s">
        <v>1079</v>
      </c>
      <c r="B135" s="160" t="s">
        <v>962</v>
      </c>
      <c r="C135" s="160" t="s">
        <v>1044</v>
      </c>
      <c r="D135" s="160" t="s">
        <v>1043</v>
      </c>
      <c r="E135" s="160" t="s">
        <v>1047</v>
      </c>
      <c r="F135" s="163">
        <v>19795</v>
      </c>
      <c r="G135" s="163">
        <v>0</v>
      </c>
      <c r="H135" s="163">
        <v>19795</v>
      </c>
      <c r="I135" s="162">
        <v>12877.76</v>
      </c>
      <c r="J135" s="162">
        <v>0</v>
      </c>
      <c r="K135" s="164">
        <v>0</v>
      </c>
      <c r="L135" s="169"/>
      <c r="M135" s="163">
        <v>12877.76</v>
      </c>
      <c r="N135" s="169"/>
      <c r="O135" s="162">
        <v>6917.24</v>
      </c>
      <c r="P135" s="161">
        <v>0.34944399999999998</v>
      </c>
    </row>
    <row r="136" spans="1:16" s="170" customFormat="1" hidden="1">
      <c r="A136" s="160" t="s">
        <v>1079</v>
      </c>
      <c r="B136" s="160" t="s">
        <v>962</v>
      </c>
      <c r="C136" s="160" t="s">
        <v>1044</v>
      </c>
      <c r="D136" s="160" t="s">
        <v>1043</v>
      </c>
      <c r="E136" s="160" t="s">
        <v>1046</v>
      </c>
      <c r="F136" s="163">
        <v>2471.1799999999998</v>
      </c>
      <c r="G136" s="163">
        <v>0</v>
      </c>
      <c r="H136" s="163">
        <v>2471.1799999999998</v>
      </c>
      <c r="I136" s="162">
        <v>2091.9299999999998</v>
      </c>
      <c r="J136" s="162">
        <v>0</v>
      </c>
      <c r="K136" s="164">
        <v>0</v>
      </c>
      <c r="L136" s="169"/>
      <c r="M136" s="163">
        <v>2091.9299999999998</v>
      </c>
      <c r="N136" s="169"/>
      <c r="O136" s="162">
        <v>379.25</v>
      </c>
      <c r="P136" s="161">
        <v>0.15346899999999999</v>
      </c>
    </row>
    <row r="137" spans="1:16" s="170" customFormat="1" hidden="1">
      <c r="A137" s="160" t="s">
        <v>1079</v>
      </c>
      <c r="B137" s="160" t="s">
        <v>962</v>
      </c>
      <c r="C137" s="160" t="s">
        <v>1044</v>
      </c>
      <c r="D137" s="160" t="s">
        <v>1043</v>
      </c>
      <c r="E137" s="160" t="s">
        <v>1042</v>
      </c>
      <c r="F137" s="163">
        <v>15861</v>
      </c>
      <c r="G137" s="163">
        <v>0</v>
      </c>
      <c r="H137" s="163">
        <v>15861</v>
      </c>
      <c r="I137" s="162">
        <v>9232.92</v>
      </c>
      <c r="J137" s="162">
        <v>0</v>
      </c>
      <c r="K137" s="164">
        <v>0</v>
      </c>
      <c r="L137" s="169"/>
      <c r="M137" s="163">
        <v>9232.92</v>
      </c>
      <c r="N137" s="169"/>
      <c r="O137" s="162">
        <v>6628.08</v>
      </c>
      <c r="P137" s="161">
        <v>0.41788500000000001</v>
      </c>
    </row>
    <row r="138" spans="1:16" s="170" customFormat="1" hidden="1">
      <c r="A138" s="160" t="s">
        <v>1079</v>
      </c>
      <c r="B138" s="160" t="s">
        <v>962</v>
      </c>
      <c r="C138" s="160" t="s">
        <v>1044</v>
      </c>
      <c r="D138" s="160" t="s">
        <v>1043</v>
      </c>
      <c r="E138" s="160" t="s">
        <v>1051</v>
      </c>
      <c r="F138" s="163">
        <v>52600.43</v>
      </c>
      <c r="G138" s="163">
        <v>0</v>
      </c>
      <c r="H138" s="163">
        <v>52600.43</v>
      </c>
      <c r="I138" s="162">
        <v>52599.96</v>
      </c>
      <c r="J138" s="162">
        <v>0</v>
      </c>
      <c r="K138" s="164">
        <v>0</v>
      </c>
      <c r="L138" s="169"/>
      <c r="M138" s="163">
        <v>52599.96</v>
      </c>
      <c r="N138" s="169"/>
      <c r="O138" s="162">
        <v>0.47</v>
      </c>
      <c r="P138" s="161">
        <v>9.0000000000000002E-6</v>
      </c>
    </row>
    <row r="139" spans="1:16" s="170" customFormat="1">
      <c r="A139" s="160" t="s">
        <v>1168</v>
      </c>
      <c r="B139" s="160" t="s">
        <v>1169</v>
      </c>
      <c r="C139" s="160" t="s">
        <v>1044</v>
      </c>
      <c r="D139" s="160" t="s">
        <v>1043</v>
      </c>
      <c r="E139" s="160" t="s">
        <v>1047</v>
      </c>
      <c r="F139" s="163">
        <v>16900</v>
      </c>
      <c r="G139" s="163">
        <v>0</v>
      </c>
      <c r="H139" s="163">
        <v>16900</v>
      </c>
      <c r="I139" s="162">
        <v>16579.79</v>
      </c>
      <c r="J139" s="162">
        <v>0</v>
      </c>
      <c r="K139" s="164">
        <v>0</v>
      </c>
      <c r="L139" s="169"/>
      <c r="M139" s="163">
        <v>16579.79</v>
      </c>
      <c r="N139" s="169"/>
      <c r="O139" s="162">
        <v>320.20999999999998</v>
      </c>
      <c r="P139" s="161">
        <v>1.8946999999999999E-2</v>
      </c>
    </row>
    <row r="140" spans="1:16" s="170" customFormat="1" hidden="1">
      <c r="A140" s="160" t="s">
        <v>1168</v>
      </c>
      <c r="B140" s="160" t="s">
        <v>1169</v>
      </c>
      <c r="C140" s="160" t="s">
        <v>1044</v>
      </c>
      <c r="D140" s="160" t="s">
        <v>1043</v>
      </c>
      <c r="E140" s="160" t="s">
        <v>1046</v>
      </c>
      <c r="F140" s="163">
        <v>473.2</v>
      </c>
      <c r="G140" s="163">
        <v>0</v>
      </c>
      <c r="H140" s="163">
        <v>473.2</v>
      </c>
      <c r="I140" s="162">
        <v>464.22</v>
      </c>
      <c r="J140" s="162">
        <v>0</v>
      </c>
      <c r="K140" s="164">
        <v>0</v>
      </c>
      <c r="L140" s="169"/>
      <c r="M140" s="163">
        <v>464.22</v>
      </c>
      <c r="N140" s="169"/>
      <c r="O140" s="162">
        <v>8.98</v>
      </c>
      <c r="P140" s="161">
        <v>1.8977000000000001E-2</v>
      </c>
    </row>
    <row r="141" spans="1:16" s="170" customFormat="1">
      <c r="A141" s="160" t="s">
        <v>1078</v>
      </c>
      <c r="B141" s="160" t="s">
        <v>901</v>
      </c>
      <c r="C141" s="160" t="s">
        <v>1044</v>
      </c>
      <c r="D141" s="160" t="s">
        <v>1043</v>
      </c>
      <c r="E141" s="160" t="s">
        <v>1047</v>
      </c>
      <c r="F141" s="163">
        <v>10000</v>
      </c>
      <c r="G141" s="163">
        <v>0</v>
      </c>
      <c r="H141" s="163">
        <v>10000</v>
      </c>
      <c r="I141" s="162">
        <v>7407.72</v>
      </c>
      <c r="J141" s="162">
        <v>0</v>
      </c>
      <c r="K141" s="164">
        <v>0</v>
      </c>
      <c r="L141" s="169"/>
      <c r="M141" s="163">
        <v>7407.72</v>
      </c>
      <c r="N141" s="169"/>
      <c r="O141" s="162">
        <v>2592.2800000000002</v>
      </c>
      <c r="P141" s="161">
        <v>0.25922800000000001</v>
      </c>
    </row>
    <row r="142" spans="1:16" s="170" customFormat="1" hidden="1">
      <c r="A142" s="160" t="s">
        <v>1078</v>
      </c>
      <c r="B142" s="160" t="s">
        <v>901</v>
      </c>
      <c r="C142" s="160" t="s">
        <v>1044</v>
      </c>
      <c r="D142" s="160" t="s">
        <v>1043</v>
      </c>
      <c r="E142" s="160" t="s">
        <v>1049</v>
      </c>
      <c r="F142" s="163">
        <v>0</v>
      </c>
      <c r="G142" s="163">
        <v>1500</v>
      </c>
      <c r="H142" s="163">
        <v>1500</v>
      </c>
      <c r="I142" s="162">
        <v>1500</v>
      </c>
      <c r="J142" s="162">
        <v>0</v>
      </c>
      <c r="K142" s="164">
        <v>0</v>
      </c>
      <c r="L142" s="169"/>
      <c r="M142" s="163">
        <v>1500</v>
      </c>
      <c r="N142" s="169"/>
      <c r="O142" s="162">
        <v>0</v>
      </c>
      <c r="P142" s="161">
        <v>0</v>
      </c>
    </row>
    <row r="143" spans="1:16" s="170" customFormat="1" hidden="1">
      <c r="A143" s="160" t="s">
        <v>1078</v>
      </c>
      <c r="B143" s="160" t="s">
        <v>901</v>
      </c>
      <c r="C143" s="160" t="s">
        <v>1044</v>
      </c>
      <c r="D143" s="160" t="s">
        <v>1043</v>
      </c>
      <c r="E143" s="160" t="s">
        <v>1046</v>
      </c>
      <c r="F143" s="163">
        <v>6832.53</v>
      </c>
      <c r="G143" s="163">
        <v>-1500</v>
      </c>
      <c r="H143" s="163">
        <v>5332.53</v>
      </c>
      <c r="I143" s="162">
        <v>4172.7</v>
      </c>
      <c r="J143" s="162">
        <v>0</v>
      </c>
      <c r="K143" s="164">
        <v>0</v>
      </c>
      <c r="L143" s="169"/>
      <c r="M143" s="163">
        <v>4172.7</v>
      </c>
      <c r="N143" s="169"/>
      <c r="O143" s="162">
        <v>1159.83</v>
      </c>
      <c r="P143" s="161">
        <v>0.217501</v>
      </c>
    </row>
    <row r="144" spans="1:16" s="170" customFormat="1" hidden="1">
      <c r="A144" s="160" t="s">
        <v>1078</v>
      </c>
      <c r="B144" s="160" t="s">
        <v>901</v>
      </c>
      <c r="C144" s="160" t="s">
        <v>1044</v>
      </c>
      <c r="D144" s="160" t="s">
        <v>1043</v>
      </c>
      <c r="E144" s="160" t="s">
        <v>1042</v>
      </c>
      <c r="F144" s="163">
        <v>8500</v>
      </c>
      <c r="G144" s="163">
        <v>6500</v>
      </c>
      <c r="H144" s="163">
        <v>15000</v>
      </c>
      <c r="I144" s="162">
        <v>7594.34</v>
      </c>
      <c r="J144" s="162">
        <v>0</v>
      </c>
      <c r="K144" s="164">
        <v>0</v>
      </c>
      <c r="L144" s="169"/>
      <c r="M144" s="163">
        <v>7594.34</v>
      </c>
      <c r="N144" s="169"/>
      <c r="O144" s="162">
        <v>7405.66</v>
      </c>
      <c r="P144" s="161">
        <v>0.49371100000000001</v>
      </c>
    </row>
    <row r="145" spans="1:16" s="170" customFormat="1" hidden="1">
      <c r="A145" s="160" t="s">
        <v>1078</v>
      </c>
      <c r="B145" s="160" t="s">
        <v>901</v>
      </c>
      <c r="C145" s="160" t="s">
        <v>1044</v>
      </c>
      <c r="D145" s="160" t="s">
        <v>1043</v>
      </c>
      <c r="E145" s="160" t="s">
        <v>1051</v>
      </c>
      <c r="F145" s="163">
        <v>225518.87</v>
      </c>
      <c r="G145" s="163">
        <v>-50450</v>
      </c>
      <c r="H145" s="163">
        <v>175068.87</v>
      </c>
      <c r="I145" s="162">
        <v>134025.23000000001</v>
      </c>
      <c r="J145" s="162">
        <v>0</v>
      </c>
      <c r="K145" s="164">
        <v>0</v>
      </c>
      <c r="L145" s="169"/>
      <c r="M145" s="163">
        <v>134025.23000000001</v>
      </c>
      <c r="N145" s="169"/>
      <c r="O145" s="162">
        <v>41043.64</v>
      </c>
      <c r="P145" s="161">
        <v>0.23444300000000001</v>
      </c>
    </row>
    <row r="146" spans="1:16" s="170" customFormat="1">
      <c r="A146" s="160" t="s">
        <v>1077</v>
      </c>
      <c r="B146" s="160" t="s">
        <v>902</v>
      </c>
      <c r="C146" s="160" t="s">
        <v>1044</v>
      </c>
      <c r="D146" s="160" t="s">
        <v>1043</v>
      </c>
      <c r="E146" s="160" t="s">
        <v>1047</v>
      </c>
      <c r="F146" s="163">
        <v>28000</v>
      </c>
      <c r="G146" s="163">
        <v>-500</v>
      </c>
      <c r="H146" s="163">
        <v>27500</v>
      </c>
      <c r="I146" s="162">
        <v>25334.61</v>
      </c>
      <c r="J146" s="162">
        <v>0</v>
      </c>
      <c r="K146" s="164">
        <v>0</v>
      </c>
      <c r="L146" s="169"/>
      <c r="M146" s="163">
        <v>25334.61</v>
      </c>
      <c r="N146" s="169"/>
      <c r="O146" s="162">
        <v>2165.39</v>
      </c>
      <c r="P146" s="161">
        <v>7.8741000000000005E-2</v>
      </c>
    </row>
    <row r="147" spans="1:16" s="170" customFormat="1" hidden="1">
      <c r="A147" s="160" t="s">
        <v>1077</v>
      </c>
      <c r="B147" s="160" t="s">
        <v>902</v>
      </c>
      <c r="C147" s="160" t="s">
        <v>1044</v>
      </c>
      <c r="D147" s="160" t="s">
        <v>1043</v>
      </c>
      <c r="E147" s="160" t="s">
        <v>1046</v>
      </c>
      <c r="F147" s="163">
        <v>1106.56</v>
      </c>
      <c r="G147" s="163">
        <v>0</v>
      </c>
      <c r="H147" s="163">
        <v>1106.56</v>
      </c>
      <c r="I147" s="162">
        <v>1043.47</v>
      </c>
      <c r="J147" s="162">
        <v>0</v>
      </c>
      <c r="K147" s="164">
        <v>0</v>
      </c>
      <c r="L147" s="169"/>
      <c r="M147" s="163">
        <v>1043.47</v>
      </c>
      <c r="N147" s="169"/>
      <c r="O147" s="162">
        <v>63.09</v>
      </c>
      <c r="P147" s="161">
        <v>5.7015000000000003E-2</v>
      </c>
    </row>
    <row r="148" spans="1:16" s="170" customFormat="1" hidden="1">
      <c r="A148" s="160" t="s">
        <v>1077</v>
      </c>
      <c r="B148" s="160" t="s">
        <v>902</v>
      </c>
      <c r="C148" s="160" t="s">
        <v>1044</v>
      </c>
      <c r="D148" s="160" t="s">
        <v>1043</v>
      </c>
      <c r="E148" s="160" t="s">
        <v>1042</v>
      </c>
      <c r="F148" s="163">
        <v>11520</v>
      </c>
      <c r="G148" s="163">
        <v>500</v>
      </c>
      <c r="H148" s="163">
        <v>12020</v>
      </c>
      <c r="I148" s="162">
        <v>11931</v>
      </c>
      <c r="J148" s="162">
        <v>0</v>
      </c>
      <c r="K148" s="164">
        <v>0</v>
      </c>
      <c r="L148" s="169"/>
      <c r="M148" s="163">
        <v>11931</v>
      </c>
      <c r="N148" s="169"/>
      <c r="O148" s="162">
        <v>89</v>
      </c>
      <c r="P148" s="161">
        <v>7.404E-3</v>
      </c>
    </row>
    <row r="149" spans="1:16" s="170" customFormat="1">
      <c r="A149" s="160" t="s">
        <v>1076</v>
      </c>
      <c r="B149" s="160" t="s">
        <v>903</v>
      </c>
      <c r="C149" s="160" t="s">
        <v>1044</v>
      </c>
      <c r="D149" s="160" t="s">
        <v>1043</v>
      </c>
      <c r="E149" s="160" t="s">
        <v>1047</v>
      </c>
      <c r="F149" s="163">
        <v>30550</v>
      </c>
      <c r="G149" s="163">
        <v>0</v>
      </c>
      <c r="H149" s="163">
        <v>30550</v>
      </c>
      <c r="I149" s="162">
        <v>19525.73</v>
      </c>
      <c r="J149" s="162">
        <v>0</v>
      </c>
      <c r="K149" s="164">
        <v>0</v>
      </c>
      <c r="L149" s="169"/>
      <c r="M149" s="163">
        <v>19525.73</v>
      </c>
      <c r="N149" s="169"/>
      <c r="O149" s="162">
        <v>11024.27</v>
      </c>
      <c r="P149" s="161">
        <v>0.36086000000000001</v>
      </c>
    </row>
    <row r="150" spans="1:16" s="170" customFormat="1" hidden="1">
      <c r="A150" s="160" t="s">
        <v>1076</v>
      </c>
      <c r="B150" s="160" t="s">
        <v>903</v>
      </c>
      <c r="C150" s="160" t="s">
        <v>1044</v>
      </c>
      <c r="D150" s="160" t="s">
        <v>1043</v>
      </c>
      <c r="E150" s="160" t="s">
        <v>1046</v>
      </c>
      <c r="F150" s="163">
        <v>976.36</v>
      </c>
      <c r="G150" s="163">
        <v>0</v>
      </c>
      <c r="H150" s="163">
        <v>976.36</v>
      </c>
      <c r="I150" s="162">
        <v>546.72</v>
      </c>
      <c r="J150" s="162">
        <v>0</v>
      </c>
      <c r="K150" s="164">
        <v>0</v>
      </c>
      <c r="L150" s="169"/>
      <c r="M150" s="163">
        <v>546.72</v>
      </c>
      <c r="N150" s="169"/>
      <c r="O150" s="162">
        <v>429.64</v>
      </c>
      <c r="P150" s="161">
        <v>0.44004300000000002</v>
      </c>
    </row>
    <row r="151" spans="1:16" s="170" customFormat="1" hidden="1">
      <c r="A151" s="160" t="s">
        <v>1076</v>
      </c>
      <c r="B151" s="160" t="s">
        <v>903</v>
      </c>
      <c r="C151" s="160" t="s">
        <v>1044</v>
      </c>
      <c r="D151" s="160" t="s">
        <v>1043</v>
      </c>
      <c r="E151" s="160" t="s">
        <v>1042</v>
      </c>
      <c r="F151" s="163">
        <v>4320</v>
      </c>
      <c r="G151" s="163">
        <v>0</v>
      </c>
      <c r="H151" s="163">
        <v>4320</v>
      </c>
      <c r="I151" s="162">
        <v>0</v>
      </c>
      <c r="J151" s="162">
        <v>0</v>
      </c>
      <c r="K151" s="164">
        <v>0</v>
      </c>
      <c r="L151" s="169"/>
      <c r="M151" s="163">
        <v>0</v>
      </c>
      <c r="N151" s="169"/>
      <c r="O151" s="162">
        <v>4320</v>
      </c>
      <c r="P151" s="161">
        <v>1</v>
      </c>
    </row>
    <row r="152" spans="1:16" s="170" customFormat="1">
      <c r="A152" s="160" t="s">
        <v>1075</v>
      </c>
      <c r="B152" s="160" t="s">
        <v>905</v>
      </c>
      <c r="C152" s="160" t="s">
        <v>1044</v>
      </c>
      <c r="D152" s="160" t="s">
        <v>1043</v>
      </c>
      <c r="E152" s="160" t="s">
        <v>1047</v>
      </c>
      <c r="F152" s="163">
        <v>180000</v>
      </c>
      <c r="G152" s="163">
        <v>-13000</v>
      </c>
      <c r="H152" s="163">
        <v>167000</v>
      </c>
      <c r="I152" s="162">
        <v>145100.18</v>
      </c>
      <c r="J152" s="162">
        <v>0</v>
      </c>
      <c r="K152" s="164">
        <v>200</v>
      </c>
      <c r="L152" s="169"/>
      <c r="M152" s="163">
        <v>145300.18</v>
      </c>
      <c r="N152" s="169"/>
      <c r="O152" s="162">
        <v>21699.82</v>
      </c>
      <c r="P152" s="161">
        <v>0.129939</v>
      </c>
    </row>
    <row r="153" spans="1:16" s="170" customFormat="1" hidden="1">
      <c r="A153" s="160" t="s">
        <v>1075</v>
      </c>
      <c r="B153" s="160" t="s">
        <v>905</v>
      </c>
      <c r="C153" s="160" t="s">
        <v>1044</v>
      </c>
      <c r="D153" s="160" t="s">
        <v>1043</v>
      </c>
      <c r="E153" s="160" t="s">
        <v>1046</v>
      </c>
      <c r="F153" s="163">
        <v>5488</v>
      </c>
      <c r="G153" s="163">
        <v>0</v>
      </c>
      <c r="H153" s="163">
        <v>5488</v>
      </c>
      <c r="I153" s="162">
        <v>4551.4799999999996</v>
      </c>
      <c r="J153" s="162">
        <v>0</v>
      </c>
      <c r="K153" s="164">
        <v>0</v>
      </c>
      <c r="L153" s="169"/>
      <c r="M153" s="163">
        <v>4551.4799999999996</v>
      </c>
      <c r="N153" s="169"/>
      <c r="O153" s="162">
        <v>936.52</v>
      </c>
      <c r="P153" s="161">
        <v>0.170649</v>
      </c>
    </row>
    <row r="154" spans="1:16" s="170" customFormat="1" hidden="1">
      <c r="A154" s="160" t="s">
        <v>1075</v>
      </c>
      <c r="B154" s="160" t="s">
        <v>905</v>
      </c>
      <c r="C154" s="160" t="s">
        <v>1044</v>
      </c>
      <c r="D154" s="160" t="s">
        <v>1043</v>
      </c>
      <c r="E154" s="160" t="s">
        <v>1042</v>
      </c>
      <c r="F154" s="163">
        <v>16000</v>
      </c>
      <c r="G154" s="163">
        <v>13000</v>
      </c>
      <c r="H154" s="163">
        <v>29000</v>
      </c>
      <c r="I154" s="162">
        <v>17454.150000000001</v>
      </c>
      <c r="J154" s="162">
        <v>0</v>
      </c>
      <c r="K154" s="164">
        <v>0</v>
      </c>
      <c r="L154" s="169"/>
      <c r="M154" s="163">
        <v>17454.150000000001</v>
      </c>
      <c r="N154" s="169"/>
      <c r="O154" s="162">
        <v>11545.85</v>
      </c>
      <c r="P154" s="161">
        <v>0.39813300000000001</v>
      </c>
    </row>
    <row r="155" spans="1:16" s="170" customFormat="1">
      <c r="A155" s="160" t="s">
        <v>1074</v>
      </c>
      <c r="B155" s="160" t="s">
        <v>878</v>
      </c>
      <c r="C155" s="160" t="s">
        <v>1044</v>
      </c>
      <c r="D155" s="160" t="s">
        <v>1043</v>
      </c>
      <c r="E155" s="160" t="s">
        <v>1047</v>
      </c>
      <c r="F155" s="163">
        <v>174590</v>
      </c>
      <c r="G155" s="163">
        <v>0</v>
      </c>
      <c r="H155" s="163">
        <v>174590</v>
      </c>
      <c r="I155" s="162">
        <v>167320.70000000001</v>
      </c>
      <c r="J155" s="162">
        <v>0</v>
      </c>
      <c r="K155" s="164">
        <v>0</v>
      </c>
      <c r="L155" s="169"/>
      <c r="M155" s="163">
        <v>167320.70000000001</v>
      </c>
      <c r="N155" s="169"/>
      <c r="O155" s="162">
        <v>7269.3</v>
      </c>
      <c r="P155" s="161">
        <v>4.1635999999999999E-2</v>
      </c>
    </row>
    <row r="156" spans="1:16" s="170" customFormat="1" hidden="1">
      <c r="A156" s="160" t="s">
        <v>1074</v>
      </c>
      <c r="B156" s="160" t="s">
        <v>878</v>
      </c>
      <c r="C156" s="160" t="s">
        <v>1044</v>
      </c>
      <c r="D156" s="160" t="s">
        <v>1043</v>
      </c>
      <c r="E156" s="160" t="s">
        <v>1046</v>
      </c>
      <c r="F156" s="163">
        <v>5595.52</v>
      </c>
      <c r="G156" s="163">
        <v>0</v>
      </c>
      <c r="H156" s="163">
        <v>5595.52</v>
      </c>
      <c r="I156" s="162">
        <v>5012.09</v>
      </c>
      <c r="J156" s="162">
        <v>0</v>
      </c>
      <c r="K156" s="164">
        <v>0</v>
      </c>
      <c r="L156" s="169"/>
      <c r="M156" s="163">
        <v>5012.09</v>
      </c>
      <c r="N156" s="169"/>
      <c r="O156" s="162">
        <v>583.42999999999995</v>
      </c>
      <c r="P156" s="161">
        <v>0.104267</v>
      </c>
    </row>
    <row r="157" spans="1:16" s="170" customFormat="1" hidden="1">
      <c r="A157" s="160" t="s">
        <v>1074</v>
      </c>
      <c r="B157" s="160" t="s">
        <v>878</v>
      </c>
      <c r="C157" s="160" t="s">
        <v>1044</v>
      </c>
      <c r="D157" s="160" t="s">
        <v>1043</v>
      </c>
      <c r="E157" s="160" t="s">
        <v>1042</v>
      </c>
      <c r="F157" s="163">
        <v>25250</v>
      </c>
      <c r="G157" s="163">
        <v>0</v>
      </c>
      <c r="H157" s="163">
        <v>25250</v>
      </c>
      <c r="I157" s="162">
        <v>11682.66</v>
      </c>
      <c r="J157" s="162">
        <v>0</v>
      </c>
      <c r="K157" s="164">
        <v>0</v>
      </c>
      <c r="L157" s="169"/>
      <c r="M157" s="163">
        <v>11682.66</v>
      </c>
      <c r="N157" s="169"/>
      <c r="O157" s="162">
        <v>13567.34</v>
      </c>
      <c r="P157" s="161">
        <v>0.53732000000000002</v>
      </c>
    </row>
    <row r="158" spans="1:16" s="170" customFormat="1">
      <c r="A158" s="160" t="s">
        <v>1073</v>
      </c>
      <c r="B158" s="160" t="s">
        <v>907</v>
      </c>
      <c r="C158" s="160" t="s">
        <v>1044</v>
      </c>
      <c r="D158" s="160" t="s">
        <v>1043</v>
      </c>
      <c r="E158" s="160" t="s">
        <v>1047</v>
      </c>
      <c r="F158" s="163">
        <v>11357</v>
      </c>
      <c r="G158" s="163">
        <v>0</v>
      </c>
      <c r="H158" s="163">
        <v>11357</v>
      </c>
      <c r="I158" s="162">
        <v>9763.14</v>
      </c>
      <c r="J158" s="162">
        <v>0</v>
      </c>
      <c r="K158" s="164">
        <v>0</v>
      </c>
      <c r="L158" s="169"/>
      <c r="M158" s="163">
        <v>9763.14</v>
      </c>
      <c r="N158" s="169"/>
      <c r="O158" s="162">
        <v>1593.86</v>
      </c>
      <c r="P158" s="161">
        <v>0.14034199999999999</v>
      </c>
    </row>
    <row r="159" spans="1:16" s="170" customFormat="1" hidden="1">
      <c r="A159" s="160" t="s">
        <v>1073</v>
      </c>
      <c r="B159" s="160" t="s">
        <v>907</v>
      </c>
      <c r="C159" s="160" t="s">
        <v>1044</v>
      </c>
      <c r="D159" s="160" t="s">
        <v>1043</v>
      </c>
      <c r="E159" s="160" t="s">
        <v>1046</v>
      </c>
      <c r="F159" s="163">
        <v>1554.48</v>
      </c>
      <c r="G159" s="163">
        <v>0</v>
      </c>
      <c r="H159" s="163">
        <v>1554.48</v>
      </c>
      <c r="I159" s="162">
        <v>323.25</v>
      </c>
      <c r="J159" s="162">
        <v>0</v>
      </c>
      <c r="K159" s="164">
        <v>0</v>
      </c>
      <c r="L159" s="169"/>
      <c r="M159" s="163">
        <v>323.25</v>
      </c>
      <c r="N159" s="169"/>
      <c r="O159" s="162">
        <v>1231.23</v>
      </c>
      <c r="P159" s="161">
        <v>0.79205300000000001</v>
      </c>
    </row>
    <row r="160" spans="1:16" s="170" customFormat="1" hidden="1">
      <c r="A160" s="160" t="s">
        <v>1073</v>
      </c>
      <c r="B160" s="160" t="s">
        <v>907</v>
      </c>
      <c r="C160" s="160" t="s">
        <v>1044</v>
      </c>
      <c r="D160" s="160" t="s">
        <v>1043</v>
      </c>
      <c r="E160" s="160" t="s">
        <v>1042</v>
      </c>
      <c r="F160" s="163">
        <v>44160</v>
      </c>
      <c r="G160" s="163">
        <v>0</v>
      </c>
      <c r="H160" s="163">
        <v>44160</v>
      </c>
      <c r="I160" s="162">
        <v>1781.75</v>
      </c>
      <c r="J160" s="162">
        <v>0</v>
      </c>
      <c r="K160" s="164">
        <v>0</v>
      </c>
      <c r="L160" s="169"/>
      <c r="M160" s="163">
        <v>1781.75</v>
      </c>
      <c r="N160" s="169"/>
      <c r="O160" s="162">
        <v>42378.25</v>
      </c>
      <c r="P160" s="161">
        <v>0.95965199999999995</v>
      </c>
    </row>
    <row r="161" spans="1:16" s="170" customFormat="1">
      <c r="A161" s="160" t="s">
        <v>1072</v>
      </c>
      <c r="B161" s="160" t="s">
        <v>908</v>
      </c>
      <c r="C161" s="160" t="s">
        <v>1044</v>
      </c>
      <c r="D161" s="160" t="s">
        <v>1043</v>
      </c>
      <c r="E161" s="160" t="s">
        <v>1047</v>
      </c>
      <c r="F161" s="163">
        <v>11985</v>
      </c>
      <c r="G161" s="163">
        <v>0</v>
      </c>
      <c r="H161" s="163">
        <v>11985</v>
      </c>
      <c r="I161" s="162">
        <v>10863.35</v>
      </c>
      <c r="J161" s="162">
        <v>0</v>
      </c>
      <c r="K161" s="164">
        <v>90.71</v>
      </c>
      <c r="L161" s="169"/>
      <c r="M161" s="163">
        <v>10954.06</v>
      </c>
      <c r="N161" s="169"/>
      <c r="O161" s="162">
        <v>1030.94</v>
      </c>
      <c r="P161" s="161">
        <v>8.6018999999999998E-2</v>
      </c>
    </row>
    <row r="162" spans="1:16" s="170" customFormat="1" hidden="1">
      <c r="A162" s="160" t="s">
        <v>1072</v>
      </c>
      <c r="B162" s="160" t="s">
        <v>908</v>
      </c>
      <c r="C162" s="160" t="s">
        <v>1044</v>
      </c>
      <c r="D162" s="160" t="s">
        <v>1043</v>
      </c>
      <c r="E162" s="160" t="s">
        <v>1046</v>
      </c>
      <c r="F162" s="163">
        <v>335.58</v>
      </c>
      <c r="G162" s="163">
        <v>0</v>
      </c>
      <c r="H162" s="163">
        <v>335.58</v>
      </c>
      <c r="I162" s="162">
        <v>304.17</v>
      </c>
      <c r="J162" s="162">
        <v>0</v>
      </c>
      <c r="K162" s="164">
        <v>0</v>
      </c>
      <c r="L162" s="169"/>
      <c r="M162" s="163">
        <v>304.17</v>
      </c>
      <c r="N162" s="169"/>
      <c r="O162" s="162">
        <v>31.41</v>
      </c>
      <c r="P162" s="161">
        <v>9.3599000000000002E-2</v>
      </c>
    </row>
    <row r="163" spans="1:16" s="170" customFormat="1">
      <c r="A163" s="160" t="s">
        <v>1071</v>
      </c>
      <c r="B163" s="160" t="s">
        <v>910</v>
      </c>
      <c r="C163" s="160" t="s">
        <v>1044</v>
      </c>
      <c r="D163" s="160" t="s">
        <v>1043</v>
      </c>
      <c r="E163" s="160" t="s">
        <v>1047</v>
      </c>
      <c r="F163" s="163">
        <v>20000</v>
      </c>
      <c r="G163" s="163">
        <v>-9360</v>
      </c>
      <c r="H163" s="163">
        <v>10640</v>
      </c>
      <c r="I163" s="162">
        <v>10633.6</v>
      </c>
      <c r="J163" s="162">
        <v>0</v>
      </c>
      <c r="K163" s="164">
        <v>0</v>
      </c>
      <c r="L163" s="169"/>
      <c r="M163" s="163">
        <v>10633.6</v>
      </c>
      <c r="N163" s="169"/>
      <c r="O163" s="162">
        <v>6.4</v>
      </c>
      <c r="P163" s="161">
        <v>6.02E-4</v>
      </c>
    </row>
    <row r="164" spans="1:16" s="170" customFormat="1" hidden="1">
      <c r="A164" s="160" t="s">
        <v>1071</v>
      </c>
      <c r="B164" s="160" t="s">
        <v>910</v>
      </c>
      <c r="C164" s="160" t="s">
        <v>1044</v>
      </c>
      <c r="D164" s="160" t="s">
        <v>1043</v>
      </c>
      <c r="E164" s="160" t="s">
        <v>1049</v>
      </c>
      <c r="F164" s="163">
        <v>0</v>
      </c>
      <c r="G164" s="163">
        <v>0</v>
      </c>
      <c r="H164" s="163">
        <v>0</v>
      </c>
      <c r="I164" s="162">
        <v>65.3</v>
      </c>
      <c r="J164" s="162">
        <v>0</v>
      </c>
      <c r="K164" s="164">
        <v>0</v>
      </c>
      <c r="L164" s="169"/>
      <c r="M164" s="163">
        <v>65.3</v>
      </c>
      <c r="N164" s="169"/>
      <c r="O164" s="162">
        <v>-65.3</v>
      </c>
      <c r="P164" s="161">
        <v>0</v>
      </c>
    </row>
    <row r="165" spans="1:16" s="170" customFormat="1" hidden="1">
      <c r="A165" s="160" t="s">
        <v>1071</v>
      </c>
      <c r="B165" s="160" t="s">
        <v>910</v>
      </c>
      <c r="C165" s="160" t="s">
        <v>1044</v>
      </c>
      <c r="D165" s="160" t="s">
        <v>1043</v>
      </c>
      <c r="E165" s="160" t="s">
        <v>1046</v>
      </c>
      <c r="F165" s="163">
        <v>3906.84</v>
      </c>
      <c r="G165" s="163">
        <v>0</v>
      </c>
      <c r="H165" s="163">
        <v>3906.84</v>
      </c>
      <c r="I165" s="162">
        <v>4240.7299999999996</v>
      </c>
      <c r="J165" s="162">
        <v>0</v>
      </c>
      <c r="K165" s="164">
        <v>0</v>
      </c>
      <c r="L165" s="169"/>
      <c r="M165" s="163">
        <v>4240.7299999999996</v>
      </c>
      <c r="N165" s="169"/>
      <c r="O165" s="162">
        <v>-333.89</v>
      </c>
      <c r="P165" s="161">
        <v>-8.5462999999999997E-2</v>
      </c>
    </row>
    <row r="166" spans="1:16" s="170" customFormat="1" hidden="1">
      <c r="A166" s="160" t="s">
        <v>1071</v>
      </c>
      <c r="B166" s="160" t="s">
        <v>910</v>
      </c>
      <c r="C166" s="160" t="s">
        <v>1044</v>
      </c>
      <c r="D166" s="160" t="s">
        <v>1043</v>
      </c>
      <c r="E166" s="160" t="s">
        <v>1042</v>
      </c>
      <c r="F166" s="163">
        <v>10120</v>
      </c>
      <c r="G166" s="163">
        <v>1588</v>
      </c>
      <c r="H166" s="163">
        <v>11708</v>
      </c>
      <c r="I166" s="162">
        <v>11707.91</v>
      </c>
      <c r="J166" s="162">
        <v>0</v>
      </c>
      <c r="K166" s="164">
        <v>0</v>
      </c>
      <c r="L166" s="169"/>
      <c r="M166" s="163">
        <v>11707.91</v>
      </c>
      <c r="N166" s="169"/>
      <c r="O166" s="162">
        <v>0.09</v>
      </c>
      <c r="P166" s="161">
        <v>7.9999999999999996E-6</v>
      </c>
    </row>
    <row r="167" spans="1:16" s="170" customFormat="1" hidden="1">
      <c r="A167" s="160" t="s">
        <v>1071</v>
      </c>
      <c r="B167" s="160" t="s">
        <v>910</v>
      </c>
      <c r="C167" s="160" t="s">
        <v>1044</v>
      </c>
      <c r="D167" s="160" t="s">
        <v>1043</v>
      </c>
      <c r="E167" s="160" t="s">
        <v>1051</v>
      </c>
      <c r="F167" s="163">
        <v>109409.89</v>
      </c>
      <c r="G167" s="163">
        <v>20222</v>
      </c>
      <c r="H167" s="163">
        <v>129631.89</v>
      </c>
      <c r="I167" s="162">
        <v>129346.48</v>
      </c>
      <c r="J167" s="162">
        <v>0</v>
      </c>
      <c r="K167" s="164">
        <v>0</v>
      </c>
      <c r="L167" s="169"/>
      <c r="M167" s="163">
        <v>129346.48</v>
      </c>
      <c r="N167" s="169"/>
      <c r="O167" s="162">
        <v>285.41000000000003</v>
      </c>
      <c r="P167" s="161">
        <v>2.202E-3</v>
      </c>
    </row>
    <row r="168" spans="1:16" s="170" customFormat="1">
      <c r="A168" s="160" t="s">
        <v>1070</v>
      </c>
      <c r="B168" s="160" t="s">
        <v>911</v>
      </c>
      <c r="C168" s="160" t="s">
        <v>1044</v>
      </c>
      <c r="D168" s="160" t="s">
        <v>1043</v>
      </c>
      <c r="E168" s="160" t="s">
        <v>1047</v>
      </c>
      <c r="F168" s="163">
        <v>14180</v>
      </c>
      <c r="G168" s="163">
        <v>0</v>
      </c>
      <c r="H168" s="163">
        <v>14180</v>
      </c>
      <c r="I168" s="162">
        <v>14143.22</v>
      </c>
      <c r="J168" s="162">
        <v>0</v>
      </c>
      <c r="K168" s="164">
        <v>0</v>
      </c>
      <c r="L168" s="169"/>
      <c r="M168" s="163">
        <v>14143.22</v>
      </c>
      <c r="N168" s="169"/>
      <c r="O168" s="162">
        <v>36.78</v>
      </c>
      <c r="P168" s="161">
        <v>2.594E-3</v>
      </c>
    </row>
    <row r="169" spans="1:16" s="170" customFormat="1" hidden="1">
      <c r="A169" s="160" t="s">
        <v>1070</v>
      </c>
      <c r="B169" s="160" t="s">
        <v>911</v>
      </c>
      <c r="C169" s="160" t="s">
        <v>1044</v>
      </c>
      <c r="D169" s="160" t="s">
        <v>1043</v>
      </c>
      <c r="E169" s="160" t="s">
        <v>1046</v>
      </c>
      <c r="F169" s="163">
        <v>397.04</v>
      </c>
      <c r="G169" s="163">
        <v>0</v>
      </c>
      <c r="H169" s="163">
        <v>397.04</v>
      </c>
      <c r="I169" s="162">
        <v>396</v>
      </c>
      <c r="J169" s="162">
        <v>0</v>
      </c>
      <c r="K169" s="164">
        <v>0</v>
      </c>
      <c r="L169" s="169"/>
      <c r="M169" s="163">
        <v>396</v>
      </c>
      <c r="N169" s="169"/>
      <c r="O169" s="162">
        <v>1.04</v>
      </c>
      <c r="P169" s="161">
        <v>2.6189999999999998E-3</v>
      </c>
    </row>
    <row r="170" spans="1:16" s="170" customFormat="1">
      <c r="A170" s="160" t="s">
        <v>1069</v>
      </c>
      <c r="B170" s="160" t="s">
        <v>913</v>
      </c>
      <c r="C170" s="160" t="s">
        <v>1044</v>
      </c>
      <c r="D170" s="160" t="s">
        <v>1043</v>
      </c>
      <c r="E170" s="160" t="s">
        <v>1047</v>
      </c>
      <c r="F170" s="163">
        <v>59000</v>
      </c>
      <c r="G170" s="163">
        <v>-7500</v>
      </c>
      <c r="H170" s="163">
        <v>51500</v>
      </c>
      <c r="I170" s="162">
        <v>46149.07</v>
      </c>
      <c r="J170" s="162">
        <v>0</v>
      </c>
      <c r="K170" s="164">
        <v>0</v>
      </c>
      <c r="L170" s="169"/>
      <c r="M170" s="163">
        <v>46149.07</v>
      </c>
      <c r="N170" s="169"/>
      <c r="O170" s="162">
        <v>5350.93</v>
      </c>
      <c r="P170" s="161">
        <v>0.10390199999999999</v>
      </c>
    </row>
    <row r="171" spans="1:16" s="170" customFormat="1" hidden="1">
      <c r="A171" s="160" t="s">
        <v>1069</v>
      </c>
      <c r="B171" s="160" t="s">
        <v>913</v>
      </c>
      <c r="C171" s="160" t="s">
        <v>1044</v>
      </c>
      <c r="D171" s="160" t="s">
        <v>1043</v>
      </c>
      <c r="E171" s="160" t="s">
        <v>1049</v>
      </c>
      <c r="F171" s="163">
        <v>0</v>
      </c>
      <c r="G171" s="163">
        <v>0</v>
      </c>
      <c r="H171" s="163">
        <v>0</v>
      </c>
      <c r="I171" s="162">
        <v>5000</v>
      </c>
      <c r="J171" s="162">
        <v>0</v>
      </c>
      <c r="K171" s="164">
        <v>0</v>
      </c>
      <c r="L171" s="169"/>
      <c r="M171" s="163">
        <v>5000</v>
      </c>
      <c r="N171" s="169"/>
      <c r="O171" s="162">
        <v>-5000</v>
      </c>
      <c r="P171" s="161">
        <v>0</v>
      </c>
    </row>
    <row r="172" spans="1:16" s="170" customFormat="1" hidden="1">
      <c r="A172" s="160" t="s">
        <v>1069</v>
      </c>
      <c r="B172" s="160" t="s">
        <v>913</v>
      </c>
      <c r="C172" s="160" t="s">
        <v>1044</v>
      </c>
      <c r="D172" s="160" t="s">
        <v>1043</v>
      </c>
      <c r="E172" s="160" t="s">
        <v>1046</v>
      </c>
      <c r="F172" s="163">
        <v>1652</v>
      </c>
      <c r="G172" s="163">
        <v>0</v>
      </c>
      <c r="H172" s="163">
        <v>1652</v>
      </c>
      <c r="I172" s="162">
        <v>1292.18</v>
      </c>
      <c r="J172" s="162">
        <v>0</v>
      </c>
      <c r="K172" s="164">
        <v>0</v>
      </c>
      <c r="L172" s="169"/>
      <c r="M172" s="163">
        <v>1292.18</v>
      </c>
      <c r="N172" s="169"/>
      <c r="O172" s="162">
        <v>359.82</v>
      </c>
      <c r="P172" s="161">
        <v>0.217809</v>
      </c>
    </row>
    <row r="173" spans="1:16" s="170" customFormat="1" hidden="1">
      <c r="A173" s="160" t="s">
        <v>1069</v>
      </c>
      <c r="B173" s="160" t="s">
        <v>913</v>
      </c>
      <c r="C173" s="160" t="s">
        <v>1044</v>
      </c>
      <c r="D173" s="160" t="s">
        <v>1043</v>
      </c>
      <c r="E173" s="160" t="s">
        <v>1042</v>
      </c>
      <c r="F173" s="163">
        <v>0</v>
      </c>
      <c r="G173" s="163">
        <v>0</v>
      </c>
      <c r="H173" s="163">
        <v>0</v>
      </c>
      <c r="I173" s="162">
        <v>-0.01</v>
      </c>
      <c r="J173" s="162">
        <v>0</v>
      </c>
      <c r="K173" s="164">
        <v>0</v>
      </c>
      <c r="L173" s="169"/>
      <c r="M173" s="163">
        <v>-0.01</v>
      </c>
      <c r="N173" s="169"/>
      <c r="O173" s="162">
        <v>0.01</v>
      </c>
      <c r="P173" s="161">
        <v>0</v>
      </c>
    </row>
    <row r="174" spans="1:16" s="170" customFormat="1">
      <c r="A174" s="160" t="s">
        <v>1068</v>
      </c>
      <c r="B174" s="160" t="s">
        <v>914</v>
      </c>
      <c r="C174" s="160" t="s">
        <v>1044</v>
      </c>
      <c r="D174" s="160" t="s">
        <v>1043</v>
      </c>
      <c r="E174" s="160" t="s">
        <v>1047</v>
      </c>
      <c r="F174" s="163">
        <v>24400</v>
      </c>
      <c r="G174" s="163">
        <v>-2500</v>
      </c>
      <c r="H174" s="163">
        <v>21900</v>
      </c>
      <c r="I174" s="162">
        <v>17114.669999999998</v>
      </c>
      <c r="J174" s="162">
        <v>0</v>
      </c>
      <c r="K174" s="164">
        <v>0</v>
      </c>
      <c r="L174" s="169"/>
      <c r="M174" s="163">
        <v>17114.669999999998</v>
      </c>
      <c r="N174" s="169"/>
      <c r="O174" s="162">
        <v>4785.33</v>
      </c>
      <c r="P174" s="161">
        <v>0.21850800000000001</v>
      </c>
    </row>
    <row r="175" spans="1:16" s="170" customFormat="1" hidden="1">
      <c r="A175" s="160" t="s">
        <v>1068</v>
      </c>
      <c r="B175" s="160" t="s">
        <v>914</v>
      </c>
      <c r="C175" s="160" t="s">
        <v>1044</v>
      </c>
      <c r="D175" s="160" t="s">
        <v>1043</v>
      </c>
      <c r="E175" s="160" t="s">
        <v>1046</v>
      </c>
      <c r="F175" s="163">
        <v>1769.54</v>
      </c>
      <c r="G175" s="163">
        <v>0</v>
      </c>
      <c r="H175" s="163">
        <v>1769.54</v>
      </c>
      <c r="I175" s="162">
        <v>1343.75</v>
      </c>
      <c r="J175" s="162">
        <v>0</v>
      </c>
      <c r="K175" s="164">
        <v>0</v>
      </c>
      <c r="L175" s="169"/>
      <c r="M175" s="163">
        <v>1343.75</v>
      </c>
      <c r="N175" s="169"/>
      <c r="O175" s="162">
        <v>425.79</v>
      </c>
      <c r="P175" s="161">
        <v>0.240622</v>
      </c>
    </row>
    <row r="176" spans="1:16" s="170" customFormat="1" hidden="1">
      <c r="A176" s="160" t="s">
        <v>1068</v>
      </c>
      <c r="B176" s="160" t="s">
        <v>914</v>
      </c>
      <c r="C176" s="160" t="s">
        <v>1044</v>
      </c>
      <c r="D176" s="160" t="s">
        <v>1043</v>
      </c>
      <c r="E176" s="160" t="s">
        <v>1042</v>
      </c>
      <c r="F176" s="163">
        <v>38798</v>
      </c>
      <c r="G176" s="163">
        <v>-5000</v>
      </c>
      <c r="H176" s="163">
        <v>33798</v>
      </c>
      <c r="I176" s="162">
        <v>30676.48</v>
      </c>
      <c r="J176" s="162">
        <v>0</v>
      </c>
      <c r="K176" s="164">
        <v>0</v>
      </c>
      <c r="L176" s="169"/>
      <c r="M176" s="163">
        <v>30676.48</v>
      </c>
      <c r="N176" s="169"/>
      <c r="O176" s="162">
        <v>3121.52</v>
      </c>
      <c r="P176" s="161">
        <v>9.2357999999999996E-2</v>
      </c>
    </row>
    <row r="177" spans="1:16" s="170" customFormat="1">
      <c r="A177" s="160" t="s">
        <v>1067</v>
      </c>
      <c r="B177" s="160" t="s">
        <v>915</v>
      </c>
      <c r="C177" s="160" t="s">
        <v>1044</v>
      </c>
      <c r="D177" s="160" t="s">
        <v>1043</v>
      </c>
      <c r="E177" s="160" t="s">
        <v>1047</v>
      </c>
      <c r="F177" s="163">
        <v>1000</v>
      </c>
      <c r="G177" s="163">
        <v>25695.51</v>
      </c>
      <c r="H177" s="163">
        <v>26695.51</v>
      </c>
      <c r="I177" s="162">
        <v>2019.78</v>
      </c>
      <c r="J177" s="162">
        <v>0</v>
      </c>
      <c r="K177" s="164">
        <v>0</v>
      </c>
      <c r="L177" s="169"/>
      <c r="M177" s="163">
        <v>2019.78</v>
      </c>
      <c r="N177" s="169"/>
      <c r="O177" s="162">
        <v>24675.73</v>
      </c>
      <c r="P177" s="161">
        <v>0.92434000000000005</v>
      </c>
    </row>
    <row r="178" spans="1:16" s="170" customFormat="1" hidden="1">
      <c r="A178" s="160" t="s">
        <v>1067</v>
      </c>
      <c r="B178" s="160" t="s">
        <v>915</v>
      </c>
      <c r="C178" s="160" t="s">
        <v>1044</v>
      </c>
      <c r="D178" s="160" t="s">
        <v>1043</v>
      </c>
      <c r="E178" s="160" t="s">
        <v>1049</v>
      </c>
      <c r="F178" s="163">
        <v>0</v>
      </c>
      <c r="G178" s="163">
        <v>0</v>
      </c>
      <c r="H178" s="163">
        <v>0</v>
      </c>
      <c r="I178" s="162">
        <v>2850</v>
      </c>
      <c r="J178" s="162">
        <v>0</v>
      </c>
      <c r="K178" s="164">
        <v>0</v>
      </c>
      <c r="L178" s="169"/>
      <c r="M178" s="163">
        <v>2850</v>
      </c>
      <c r="N178" s="169"/>
      <c r="O178" s="162">
        <v>-2850</v>
      </c>
      <c r="P178" s="161">
        <v>0</v>
      </c>
    </row>
    <row r="179" spans="1:16" s="170" customFormat="1" hidden="1">
      <c r="A179" s="160" t="s">
        <v>1067</v>
      </c>
      <c r="B179" s="160" t="s">
        <v>915</v>
      </c>
      <c r="C179" s="160" t="s">
        <v>1044</v>
      </c>
      <c r="D179" s="160" t="s">
        <v>1043</v>
      </c>
      <c r="E179" s="160" t="s">
        <v>1046</v>
      </c>
      <c r="F179" s="163">
        <v>28</v>
      </c>
      <c r="G179" s="163">
        <v>0</v>
      </c>
      <c r="H179" s="163">
        <v>28</v>
      </c>
      <c r="I179" s="162">
        <v>56.55</v>
      </c>
      <c r="J179" s="162">
        <v>0</v>
      </c>
      <c r="K179" s="164">
        <v>0</v>
      </c>
      <c r="L179" s="169"/>
      <c r="M179" s="163">
        <v>56.55</v>
      </c>
      <c r="N179" s="169"/>
      <c r="O179" s="162">
        <v>-28.55</v>
      </c>
      <c r="P179" s="161">
        <v>-1.0196430000000001</v>
      </c>
    </row>
    <row r="180" spans="1:16" s="170" customFormat="1" hidden="1">
      <c r="A180" s="160" t="s">
        <v>1066</v>
      </c>
      <c r="B180" s="160" t="s">
        <v>916</v>
      </c>
      <c r="C180" s="160" t="s">
        <v>1044</v>
      </c>
      <c r="D180" s="160" t="s">
        <v>1170</v>
      </c>
      <c r="E180" s="160" t="s">
        <v>1042</v>
      </c>
      <c r="F180" s="163">
        <v>0</v>
      </c>
      <c r="G180" s="163">
        <v>0</v>
      </c>
      <c r="H180" s="163">
        <v>0</v>
      </c>
      <c r="I180" s="162">
        <v>0</v>
      </c>
      <c r="J180" s="162">
        <v>0</v>
      </c>
      <c r="K180" s="164">
        <v>0</v>
      </c>
      <c r="L180" s="169"/>
      <c r="M180" s="163">
        <v>0</v>
      </c>
      <c r="N180" s="169"/>
      <c r="O180" s="162">
        <v>0</v>
      </c>
      <c r="P180" s="161">
        <v>0</v>
      </c>
    </row>
    <row r="181" spans="1:16" s="170" customFormat="1">
      <c r="A181" s="160" t="s">
        <v>1066</v>
      </c>
      <c r="B181" s="160" t="s">
        <v>916</v>
      </c>
      <c r="C181" s="160" t="s">
        <v>1044</v>
      </c>
      <c r="D181" s="160" t="s">
        <v>1043</v>
      </c>
      <c r="E181" s="160" t="s">
        <v>1047</v>
      </c>
      <c r="F181" s="163">
        <v>4300</v>
      </c>
      <c r="G181" s="163">
        <v>7500</v>
      </c>
      <c r="H181" s="163">
        <v>11800</v>
      </c>
      <c r="I181" s="162">
        <v>5828.82</v>
      </c>
      <c r="J181" s="162">
        <v>0</v>
      </c>
      <c r="K181" s="164">
        <v>0</v>
      </c>
      <c r="L181" s="169"/>
      <c r="M181" s="163">
        <v>5828.82</v>
      </c>
      <c r="N181" s="169"/>
      <c r="O181" s="162">
        <v>5971.18</v>
      </c>
      <c r="P181" s="161">
        <v>0.50603200000000004</v>
      </c>
    </row>
    <row r="182" spans="1:16" s="170" customFormat="1" hidden="1">
      <c r="A182" s="160" t="s">
        <v>1066</v>
      </c>
      <c r="B182" s="160" t="s">
        <v>916</v>
      </c>
      <c r="C182" s="160" t="s">
        <v>1044</v>
      </c>
      <c r="D182" s="160" t="s">
        <v>1043</v>
      </c>
      <c r="E182" s="160" t="s">
        <v>1046</v>
      </c>
      <c r="F182" s="163">
        <v>7836.54</v>
      </c>
      <c r="G182" s="163">
        <v>0</v>
      </c>
      <c r="H182" s="163">
        <v>7836.54</v>
      </c>
      <c r="I182" s="162">
        <v>5330.54</v>
      </c>
      <c r="J182" s="162">
        <v>0</v>
      </c>
      <c r="K182" s="164">
        <v>0</v>
      </c>
      <c r="L182" s="169"/>
      <c r="M182" s="163">
        <v>5330.54</v>
      </c>
      <c r="N182" s="169"/>
      <c r="O182" s="162">
        <v>2506</v>
      </c>
      <c r="P182" s="161">
        <v>0.31978400000000001</v>
      </c>
    </row>
    <row r="183" spans="1:16" s="170" customFormat="1" hidden="1">
      <c r="A183" s="160" t="s">
        <v>1066</v>
      </c>
      <c r="B183" s="160" t="s">
        <v>916</v>
      </c>
      <c r="C183" s="160" t="s">
        <v>1044</v>
      </c>
      <c r="D183" s="160" t="s">
        <v>1043</v>
      </c>
      <c r="E183" s="160" t="s">
        <v>1042</v>
      </c>
      <c r="F183" s="163">
        <v>22272</v>
      </c>
      <c r="G183" s="163">
        <v>0</v>
      </c>
      <c r="H183" s="163">
        <v>22272</v>
      </c>
      <c r="I183" s="162">
        <v>10247.5</v>
      </c>
      <c r="J183" s="162">
        <v>0</v>
      </c>
      <c r="K183" s="164">
        <v>0</v>
      </c>
      <c r="L183" s="169"/>
      <c r="M183" s="163">
        <v>10247.5</v>
      </c>
      <c r="N183" s="169"/>
      <c r="O183" s="162">
        <v>12024.5</v>
      </c>
      <c r="P183" s="161">
        <v>0.53989299999999996</v>
      </c>
    </row>
    <row r="184" spans="1:16" s="170" customFormat="1" hidden="1">
      <c r="A184" s="160" t="s">
        <v>1066</v>
      </c>
      <c r="B184" s="160" t="s">
        <v>916</v>
      </c>
      <c r="C184" s="160" t="s">
        <v>1044</v>
      </c>
      <c r="D184" s="160" t="s">
        <v>1043</v>
      </c>
      <c r="E184" s="160" t="s">
        <v>1051</v>
      </c>
      <c r="F184" s="163">
        <v>253304.33</v>
      </c>
      <c r="G184" s="163">
        <v>-11900</v>
      </c>
      <c r="H184" s="163">
        <v>241404.33</v>
      </c>
      <c r="I184" s="162">
        <v>174499.34</v>
      </c>
      <c r="J184" s="162">
        <v>0</v>
      </c>
      <c r="K184" s="164">
        <v>0</v>
      </c>
      <c r="L184" s="169"/>
      <c r="M184" s="163">
        <v>174499.34</v>
      </c>
      <c r="N184" s="169"/>
      <c r="O184" s="162">
        <v>66904.990000000005</v>
      </c>
      <c r="P184" s="161">
        <v>0.27714899999999998</v>
      </c>
    </row>
    <row r="185" spans="1:16" s="170" customFormat="1">
      <c r="A185" s="160" t="s">
        <v>1065</v>
      </c>
      <c r="B185" s="160" t="s">
        <v>918</v>
      </c>
      <c r="C185" s="160" t="s">
        <v>1044</v>
      </c>
      <c r="D185" s="160" t="s">
        <v>1043</v>
      </c>
      <c r="E185" s="160" t="s">
        <v>1047</v>
      </c>
      <c r="F185" s="163">
        <v>5000</v>
      </c>
      <c r="G185" s="163">
        <v>0</v>
      </c>
      <c r="H185" s="163">
        <v>5000</v>
      </c>
      <c r="I185" s="162">
        <v>3792.9</v>
      </c>
      <c r="J185" s="162">
        <v>0</v>
      </c>
      <c r="K185" s="164">
        <v>0</v>
      </c>
      <c r="L185" s="169"/>
      <c r="M185" s="163">
        <v>3792.9</v>
      </c>
      <c r="N185" s="169"/>
      <c r="O185" s="162">
        <v>1207.0999999999999</v>
      </c>
      <c r="P185" s="161">
        <v>0.24142</v>
      </c>
    </row>
    <row r="186" spans="1:16" s="170" customFormat="1" hidden="1">
      <c r="A186" s="160" t="s">
        <v>1065</v>
      </c>
      <c r="B186" s="160" t="s">
        <v>918</v>
      </c>
      <c r="C186" s="160" t="s">
        <v>1044</v>
      </c>
      <c r="D186" s="160" t="s">
        <v>1043</v>
      </c>
      <c r="E186" s="160" t="s">
        <v>1046</v>
      </c>
      <c r="F186" s="163">
        <v>795.2</v>
      </c>
      <c r="G186" s="163">
        <v>0</v>
      </c>
      <c r="H186" s="163">
        <v>795.2</v>
      </c>
      <c r="I186" s="162">
        <v>516.41</v>
      </c>
      <c r="J186" s="162">
        <v>0</v>
      </c>
      <c r="K186" s="164">
        <v>0</v>
      </c>
      <c r="L186" s="169"/>
      <c r="M186" s="163">
        <v>516.41</v>
      </c>
      <c r="N186" s="169"/>
      <c r="O186" s="162">
        <v>278.79000000000002</v>
      </c>
      <c r="P186" s="161">
        <v>0.35059099999999999</v>
      </c>
    </row>
    <row r="187" spans="1:16" s="170" customFormat="1" hidden="1">
      <c r="A187" s="160" t="s">
        <v>1065</v>
      </c>
      <c r="B187" s="160" t="s">
        <v>918</v>
      </c>
      <c r="C187" s="160" t="s">
        <v>1044</v>
      </c>
      <c r="D187" s="160" t="s">
        <v>1043</v>
      </c>
      <c r="E187" s="160" t="s">
        <v>1042</v>
      </c>
      <c r="F187" s="163">
        <v>23400</v>
      </c>
      <c r="G187" s="163">
        <v>0</v>
      </c>
      <c r="H187" s="163">
        <v>23400</v>
      </c>
      <c r="I187" s="162">
        <v>14650.6</v>
      </c>
      <c r="J187" s="162">
        <v>0</v>
      </c>
      <c r="K187" s="164">
        <v>0</v>
      </c>
      <c r="L187" s="169"/>
      <c r="M187" s="163">
        <v>14650.6</v>
      </c>
      <c r="N187" s="169"/>
      <c r="O187" s="162">
        <v>8749.4</v>
      </c>
      <c r="P187" s="161">
        <v>0.37390600000000002</v>
      </c>
    </row>
    <row r="188" spans="1:16" s="170" customFormat="1">
      <c r="A188" s="160" t="s">
        <v>1064</v>
      </c>
      <c r="B188" s="160" t="s">
        <v>919</v>
      </c>
      <c r="C188" s="160" t="s">
        <v>1044</v>
      </c>
      <c r="D188" s="160" t="s">
        <v>1043</v>
      </c>
      <c r="E188" s="160" t="s">
        <v>1047</v>
      </c>
      <c r="F188" s="163">
        <v>1833</v>
      </c>
      <c r="G188" s="163">
        <v>0</v>
      </c>
      <c r="H188" s="163">
        <v>1833</v>
      </c>
      <c r="I188" s="162">
        <v>1322.76</v>
      </c>
      <c r="J188" s="162">
        <v>0</v>
      </c>
      <c r="K188" s="164">
        <v>0</v>
      </c>
      <c r="L188" s="169"/>
      <c r="M188" s="163">
        <v>1322.76</v>
      </c>
      <c r="N188" s="169"/>
      <c r="O188" s="162">
        <v>510.24</v>
      </c>
      <c r="P188" s="161">
        <v>0.27836300000000003</v>
      </c>
    </row>
    <row r="189" spans="1:16" s="170" customFormat="1" hidden="1">
      <c r="A189" s="160" t="s">
        <v>1064</v>
      </c>
      <c r="B189" s="160" t="s">
        <v>919</v>
      </c>
      <c r="C189" s="160" t="s">
        <v>1044</v>
      </c>
      <c r="D189" s="160" t="s">
        <v>1043</v>
      </c>
      <c r="E189" s="160" t="s">
        <v>1046</v>
      </c>
      <c r="F189" s="163">
        <v>51.32</v>
      </c>
      <c r="G189" s="163">
        <v>0</v>
      </c>
      <c r="H189" s="163">
        <v>51.32</v>
      </c>
      <c r="I189" s="162">
        <v>119.19</v>
      </c>
      <c r="J189" s="162">
        <v>0</v>
      </c>
      <c r="K189" s="164">
        <v>0</v>
      </c>
      <c r="L189" s="169"/>
      <c r="M189" s="163">
        <v>119.19</v>
      </c>
      <c r="N189" s="169"/>
      <c r="O189" s="162">
        <v>-67.87</v>
      </c>
      <c r="P189" s="161">
        <v>-1.3224860000000001</v>
      </c>
    </row>
    <row r="190" spans="1:16" s="170" customFormat="1" hidden="1">
      <c r="A190" s="160" t="s">
        <v>1064</v>
      </c>
      <c r="B190" s="160" t="s">
        <v>919</v>
      </c>
      <c r="C190" s="160" t="s">
        <v>1044</v>
      </c>
      <c r="D190" s="160" t="s">
        <v>1043</v>
      </c>
      <c r="E190" s="160" t="s">
        <v>1042</v>
      </c>
      <c r="F190" s="163">
        <v>0</v>
      </c>
      <c r="G190" s="163">
        <v>4300</v>
      </c>
      <c r="H190" s="163">
        <v>4300</v>
      </c>
      <c r="I190" s="162">
        <v>2934.77</v>
      </c>
      <c r="J190" s="162">
        <v>0</v>
      </c>
      <c r="K190" s="164">
        <v>0</v>
      </c>
      <c r="L190" s="169"/>
      <c r="M190" s="163">
        <v>2934.77</v>
      </c>
      <c r="N190" s="169"/>
      <c r="O190" s="162">
        <v>1365.23</v>
      </c>
      <c r="P190" s="161">
        <v>0.31749500000000003</v>
      </c>
    </row>
    <row r="191" spans="1:16" s="170" customFormat="1">
      <c r="A191" s="160" t="s">
        <v>1063</v>
      </c>
      <c r="B191" s="160" t="s">
        <v>920</v>
      </c>
      <c r="C191" s="160" t="s">
        <v>1044</v>
      </c>
      <c r="D191" s="160" t="s">
        <v>1043</v>
      </c>
      <c r="E191" s="160" t="s">
        <v>1047</v>
      </c>
      <c r="F191" s="163">
        <v>30500</v>
      </c>
      <c r="G191" s="163">
        <v>10693.49</v>
      </c>
      <c r="H191" s="163">
        <v>41193.49</v>
      </c>
      <c r="I191" s="162">
        <v>35004.699999999997</v>
      </c>
      <c r="J191" s="162">
        <v>0</v>
      </c>
      <c r="K191" s="164">
        <v>0</v>
      </c>
      <c r="L191" s="169"/>
      <c r="M191" s="163">
        <v>35004.699999999997</v>
      </c>
      <c r="N191" s="169"/>
      <c r="O191" s="162">
        <v>6188.79</v>
      </c>
      <c r="P191" s="161">
        <v>0.15023700000000001</v>
      </c>
    </row>
    <row r="192" spans="1:16" s="170" customFormat="1" hidden="1">
      <c r="A192" s="160" t="s">
        <v>1063</v>
      </c>
      <c r="B192" s="160" t="s">
        <v>920</v>
      </c>
      <c r="C192" s="160" t="s">
        <v>1044</v>
      </c>
      <c r="D192" s="160" t="s">
        <v>1043</v>
      </c>
      <c r="E192" s="160" t="s">
        <v>1046</v>
      </c>
      <c r="F192" s="163">
        <v>1686.33</v>
      </c>
      <c r="G192" s="163">
        <v>0</v>
      </c>
      <c r="H192" s="163">
        <v>1686.33</v>
      </c>
      <c r="I192" s="162">
        <v>1786.38</v>
      </c>
      <c r="J192" s="162">
        <v>0</v>
      </c>
      <c r="K192" s="164">
        <v>0</v>
      </c>
      <c r="L192" s="169"/>
      <c r="M192" s="163">
        <v>1786.38</v>
      </c>
      <c r="N192" s="169"/>
      <c r="O192" s="162">
        <v>-100.05</v>
      </c>
      <c r="P192" s="161">
        <v>-5.9330000000000001E-2</v>
      </c>
    </row>
    <row r="193" spans="1:16" s="170" customFormat="1" hidden="1">
      <c r="A193" s="160" t="s">
        <v>1063</v>
      </c>
      <c r="B193" s="160" t="s">
        <v>920</v>
      </c>
      <c r="C193" s="160" t="s">
        <v>1044</v>
      </c>
      <c r="D193" s="160" t="s">
        <v>1043</v>
      </c>
      <c r="E193" s="160" t="s">
        <v>1042</v>
      </c>
      <c r="F193" s="163">
        <v>29726</v>
      </c>
      <c r="G193" s="163">
        <v>0</v>
      </c>
      <c r="H193" s="163">
        <v>29726</v>
      </c>
      <c r="I193" s="162">
        <v>28794</v>
      </c>
      <c r="J193" s="162">
        <v>0</v>
      </c>
      <c r="K193" s="164">
        <v>0</v>
      </c>
      <c r="L193" s="169"/>
      <c r="M193" s="163">
        <v>28794</v>
      </c>
      <c r="N193" s="169"/>
      <c r="O193" s="162">
        <v>932</v>
      </c>
      <c r="P193" s="161">
        <v>3.1352999999999999E-2</v>
      </c>
    </row>
    <row r="194" spans="1:16" s="170" customFormat="1">
      <c r="A194" s="160" t="s">
        <v>1062</v>
      </c>
      <c r="B194" s="160" t="s">
        <v>921</v>
      </c>
      <c r="C194" s="160" t="s">
        <v>1044</v>
      </c>
      <c r="D194" s="160" t="s">
        <v>1043</v>
      </c>
      <c r="E194" s="160" t="s">
        <v>1047</v>
      </c>
      <c r="F194" s="163">
        <v>30650</v>
      </c>
      <c r="G194" s="163">
        <v>-10378.4</v>
      </c>
      <c r="H194" s="163">
        <v>20271.599999999999</v>
      </c>
      <c r="I194" s="162">
        <v>18552.91</v>
      </c>
      <c r="J194" s="162">
        <v>0</v>
      </c>
      <c r="K194" s="164">
        <v>0</v>
      </c>
      <c r="L194" s="169"/>
      <c r="M194" s="163">
        <v>18552.91</v>
      </c>
      <c r="N194" s="169"/>
      <c r="O194" s="162">
        <v>1718.69</v>
      </c>
      <c r="P194" s="161">
        <v>8.4782999999999997E-2</v>
      </c>
    </row>
    <row r="195" spans="1:16" s="170" customFormat="1" hidden="1">
      <c r="A195" s="160" t="s">
        <v>1062</v>
      </c>
      <c r="B195" s="160" t="s">
        <v>921</v>
      </c>
      <c r="C195" s="160" t="s">
        <v>1044</v>
      </c>
      <c r="D195" s="160" t="s">
        <v>1043</v>
      </c>
      <c r="E195" s="160" t="s">
        <v>1046</v>
      </c>
      <c r="F195" s="163">
        <v>4464.75</v>
      </c>
      <c r="G195" s="163">
        <v>0</v>
      </c>
      <c r="H195" s="163">
        <v>4464.75</v>
      </c>
      <c r="I195" s="162">
        <v>4193.03</v>
      </c>
      <c r="J195" s="162">
        <v>0</v>
      </c>
      <c r="K195" s="164">
        <v>0</v>
      </c>
      <c r="L195" s="169"/>
      <c r="M195" s="163">
        <v>4193.03</v>
      </c>
      <c r="N195" s="169"/>
      <c r="O195" s="162">
        <v>271.72000000000003</v>
      </c>
      <c r="P195" s="161">
        <v>6.0859000000000003E-2</v>
      </c>
    </row>
    <row r="196" spans="1:16" s="170" customFormat="1" hidden="1">
      <c r="A196" s="160" t="s">
        <v>1062</v>
      </c>
      <c r="B196" s="160" t="s">
        <v>921</v>
      </c>
      <c r="C196" s="160" t="s">
        <v>1044</v>
      </c>
      <c r="D196" s="160" t="s">
        <v>1043</v>
      </c>
      <c r="E196" s="160" t="s">
        <v>1042</v>
      </c>
      <c r="F196" s="163">
        <v>35040</v>
      </c>
      <c r="G196" s="163">
        <v>-6000</v>
      </c>
      <c r="H196" s="163">
        <v>29040</v>
      </c>
      <c r="I196" s="162">
        <v>25355.01</v>
      </c>
      <c r="J196" s="162">
        <v>0</v>
      </c>
      <c r="K196" s="164">
        <v>0</v>
      </c>
      <c r="L196" s="169"/>
      <c r="M196" s="163">
        <v>25355.01</v>
      </c>
      <c r="N196" s="169"/>
      <c r="O196" s="162">
        <v>3684.99</v>
      </c>
      <c r="P196" s="161">
        <v>0.12689400000000001</v>
      </c>
    </row>
    <row r="197" spans="1:16" s="170" customFormat="1" hidden="1">
      <c r="A197" s="160" t="s">
        <v>1062</v>
      </c>
      <c r="B197" s="160" t="s">
        <v>921</v>
      </c>
      <c r="C197" s="160" t="s">
        <v>1044</v>
      </c>
      <c r="D197" s="160" t="s">
        <v>1043</v>
      </c>
      <c r="E197" s="160" t="s">
        <v>1051</v>
      </c>
      <c r="F197" s="163">
        <v>93765.28</v>
      </c>
      <c r="G197" s="163">
        <v>12078.4</v>
      </c>
      <c r="H197" s="163">
        <v>105843.68</v>
      </c>
      <c r="I197" s="162">
        <v>105843.24</v>
      </c>
      <c r="J197" s="162">
        <v>0</v>
      </c>
      <c r="K197" s="164">
        <v>0</v>
      </c>
      <c r="L197" s="169"/>
      <c r="M197" s="163">
        <v>105843.24</v>
      </c>
      <c r="N197" s="169"/>
      <c r="O197" s="162">
        <v>0.44</v>
      </c>
      <c r="P197" s="161">
        <v>3.9999999999999998E-6</v>
      </c>
    </row>
    <row r="198" spans="1:16" s="170" customFormat="1">
      <c r="A198" s="160" t="s">
        <v>1061</v>
      </c>
      <c r="B198" s="160" t="s">
        <v>923</v>
      </c>
      <c r="C198" s="160" t="s">
        <v>1044</v>
      </c>
      <c r="D198" s="160" t="s">
        <v>1043</v>
      </c>
      <c r="E198" s="160" t="s">
        <v>1047</v>
      </c>
      <c r="F198" s="163">
        <v>5250</v>
      </c>
      <c r="G198" s="163">
        <v>1500</v>
      </c>
      <c r="H198" s="163">
        <v>6750</v>
      </c>
      <c r="I198" s="162">
        <v>6570.51</v>
      </c>
      <c r="J198" s="162">
        <v>0</v>
      </c>
      <c r="K198" s="164">
        <v>0</v>
      </c>
      <c r="L198" s="169"/>
      <c r="M198" s="163">
        <v>6570.51</v>
      </c>
      <c r="N198" s="169"/>
      <c r="O198" s="162">
        <v>179.49</v>
      </c>
      <c r="P198" s="161">
        <v>2.6591E-2</v>
      </c>
    </row>
    <row r="199" spans="1:16" s="170" customFormat="1" hidden="1">
      <c r="A199" s="160" t="s">
        <v>1061</v>
      </c>
      <c r="B199" s="160" t="s">
        <v>923</v>
      </c>
      <c r="C199" s="160" t="s">
        <v>1044</v>
      </c>
      <c r="D199" s="160" t="s">
        <v>1043</v>
      </c>
      <c r="E199" s="160" t="s">
        <v>1046</v>
      </c>
      <c r="F199" s="163">
        <v>147</v>
      </c>
      <c r="G199" s="163">
        <v>0</v>
      </c>
      <c r="H199" s="163">
        <v>147</v>
      </c>
      <c r="I199" s="162">
        <v>183.97</v>
      </c>
      <c r="J199" s="162">
        <v>0</v>
      </c>
      <c r="K199" s="164">
        <v>0</v>
      </c>
      <c r="L199" s="169"/>
      <c r="M199" s="163">
        <v>183.97</v>
      </c>
      <c r="N199" s="169"/>
      <c r="O199" s="162">
        <v>-36.97</v>
      </c>
      <c r="P199" s="161">
        <v>-0.25149700000000003</v>
      </c>
    </row>
    <row r="200" spans="1:16" s="170" customFormat="1">
      <c r="A200" s="160" t="s">
        <v>1060</v>
      </c>
      <c r="B200" s="160" t="s">
        <v>925</v>
      </c>
      <c r="C200" s="160" t="s">
        <v>1044</v>
      </c>
      <c r="D200" s="160" t="s">
        <v>1043</v>
      </c>
      <c r="E200" s="160" t="s">
        <v>1047</v>
      </c>
      <c r="F200" s="163">
        <v>1000</v>
      </c>
      <c r="G200" s="163">
        <v>8224</v>
      </c>
      <c r="H200" s="163">
        <v>9224</v>
      </c>
      <c r="I200" s="162">
        <v>7203.42</v>
      </c>
      <c r="J200" s="162">
        <v>0</v>
      </c>
      <c r="K200" s="164">
        <v>0</v>
      </c>
      <c r="L200" s="169"/>
      <c r="M200" s="163">
        <v>7203.42</v>
      </c>
      <c r="N200" s="169"/>
      <c r="O200" s="162">
        <v>2020.58</v>
      </c>
      <c r="P200" s="161">
        <v>0.219057</v>
      </c>
    </row>
    <row r="201" spans="1:16" s="170" customFormat="1" hidden="1">
      <c r="A201" s="160" t="s">
        <v>1060</v>
      </c>
      <c r="B201" s="160" t="s">
        <v>925</v>
      </c>
      <c r="C201" s="160" t="s">
        <v>1044</v>
      </c>
      <c r="D201" s="160" t="s">
        <v>1043</v>
      </c>
      <c r="E201" s="160" t="s">
        <v>1046</v>
      </c>
      <c r="F201" s="163">
        <v>28</v>
      </c>
      <c r="G201" s="163">
        <v>0</v>
      </c>
      <c r="H201" s="163">
        <v>28</v>
      </c>
      <c r="I201" s="162">
        <v>201.69</v>
      </c>
      <c r="J201" s="162">
        <v>0</v>
      </c>
      <c r="K201" s="164">
        <v>0</v>
      </c>
      <c r="L201" s="169"/>
      <c r="M201" s="163">
        <v>201.69</v>
      </c>
      <c r="N201" s="169"/>
      <c r="O201" s="162">
        <v>-173.69</v>
      </c>
      <c r="P201" s="161">
        <v>-6.203214</v>
      </c>
    </row>
    <row r="202" spans="1:16" s="170" customFormat="1">
      <c r="A202" s="160" t="s">
        <v>1059</v>
      </c>
      <c r="B202" s="160" t="s">
        <v>1152</v>
      </c>
      <c r="C202" s="160" t="s">
        <v>1044</v>
      </c>
      <c r="D202" s="160" t="s">
        <v>1043</v>
      </c>
      <c r="E202" s="160" t="s">
        <v>1047</v>
      </c>
      <c r="F202" s="163">
        <v>25970</v>
      </c>
      <c r="G202" s="163">
        <v>21400</v>
      </c>
      <c r="H202" s="163">
        <v>47370</v>
      </c>
      <c r="I202" s="162">
        <v>41665.51</v>
      </c>
      <c r="J202" s="162">
        <v>0</v>
      </c>
      <c r="K202" s="164">
        <v>0</v>
      </c>
      <c r="L202" s="169"/>
      <c r="M202" s="163">
        <v>41665.51</v>
      </c>
      <c r="N202" s="169"/>
      <c r="O202" s="162">
        <v>5704.49</v>
      </c>
      <c r="P202" s="161">
        <v>0.120424</v>
      </c>
    </row>
    <row r="203" spans="1:16" s="170" customFormat="1" hidden="1">
      <c r="A203" s="160" t="s">
        <v>1059</v>
      </c>
      <c r="B203" s="160" t="s">
        <v>1152</v>
      </c>
      <c r="C203" s="160" t="s">
        <v>1044</v>
      </c>
      <c r="D203" s="160" t="s">
        <v>1043</v>
      </c>
      <c r="E203" s="160" t="s">
        <v>1046</v>
      </c>
      <c r="F203" s="163">
        <v>2298.52</v>
      </c>
      <c r="G203" s="163">
        <v>0</v>
      </c>
      <c r="H203" s="163">
        <v>2298.52</v>
      </c>
      <c r="I203" s="162">
        <v>1465.34</v>
      </c>
      <c r="J203" s="162">
        <v>0</v>
      </c>
      <c r="K203" s="164">
        <v>0</v>
      </c>
      <c r="L203" s="169"/>
      <c r="M203" s="163">
        <v>1465.34</v>
      </c>
      <c r="N203" s="169"/>
      <c r="O203" s="162">
        <v>833.18</v>
      </c>
      <c r="P203" s="161">
        <v>0.362485</v>
      </c>
    </row>
    <row r="204" spans="1:16" s="170" customFormat="1" hidden="1">
      <c r="A204" s="160" t="s">
        <v>1059</v>
      </c>
      <c r="B204" s="160" t="s">
        <v>1152</v>
      </c>
      <c r="C204" s="160" t="s">
        <v>1044</v>
      </c>
      <c r="D204" s="160" t="s">
        <v>1043</v>
      </c>
      <c r="E204" s="160" t="s">
        <v>1042</v>
      </c>
      <c r="F204" s="163">
        <v>56120</v>
      </c>
      <c r="G204" s="163">
        <v>-21400</v>
      </c>
      <c r="H204" s="163">
        <v>34720</v>
      </c>
      <c r="I204" s="162">
        <v>27346.5</v>
      </c>
      <c r="J204" s="162">
        <v>0</v>
      </c>
      <c r="K204" s="164">
        <v>0</v>
      </c>
      <c r="L204" s="169"/>
      <c r="M204" s="163">
        <v>27346.5</v>
      </c>
      <c r="N204" s="169"/>
      <c r="O204" s="162">
        <v>7373.5</v>
      </c>
      <c r="P204" s="161">
        <v>0.21237</v>
      </c>
    </row>
    <row r="205" spans="1:16" s="170" customFormat="1" hidden="1">
      <c r="A205" s="160" t="s">
        <v>1059</v>
      </c>
      <c r="B205" s="160" t="s">
        <v>1152</v>
      </c>
      <c r="C205" s="160" t="s">
        <v>1044</v>
      </c>
      <c r="D205" s="160" t="s">
        <v>1043</v>
      </c>
      <c r="E205" s="160" t="s">
        <v>1051</v>
      </c>
      <c r="F205" s="163">
        <v>0</v>
      </c>
      <c r="G205" s="163">
        <v>0</v>
      </c>
      <c r="H205" s="163">
        <v>0</v>
      </c>
      <c r="I205" s="162">
        <v>0</v>
      </c>
      <c r="J205" s="162">
        <v>0</v>
      </c>
      <c r="K205" s="164">
        <v>0</v>
      </c>
      <c r="L205" s="169"/>
      <c r="M205" s="163">
        <v>0</v>
      </c>
      <c r="N205" s="169"/>
      <c r="O205" s="162">
        <v>0</v>
      </c>
      <c r="P205" s="161">
        <v>0</v>
      </c>
    </row>
    <row r="206" spans="1:16" s="170" customFormat="1">
      <c r="A206" s="160" t="s">
        <v>1058</v>
      </c>
      <c r="B206" s="160" t="s">
        <v>926</v>
      </c>
      <c r="C206" s="160" t="s">
        <v>1044</v>
      </c>
      <c r="D206" s="160" t="s">
        <v>1043</v>
      </c>
      <c r="E206" s="160" t="s">
        <v>1047</v>
      </c>
      <c r="F206" s="163">
        <v>90000</v>
      </c>
      <c r="G206" s="163">
        <v>12431</v>
      </c>
      <c r="H206" s="163">
        <v>102431</v>
      </c>
      <c r="I206" s="162">
        <v>91150.75</v>
      </c>
      <c r="J206" s="162">
        <v>0</v>
      </c>
      <c r="K206" s="164">
        <v>0</v>
      </c>
      <c r="L206" s="169"/>
      <c r="M206" s="163">
        <v>91150.75</v>
      </c>
      <c r="N206" s="169"/>
      <c r="O206" s="162">
        <v>11280.25</v>
      </c>
      <c r="P206" s="161">
        <v>0.110125</v>
      </c>
    </row>
    <row r="207" spans="1:16" s="170" customFormat="1" hidden="1">
      <c r="A207" s="160" t="s">
        <v>1058</v>
      </c>
      <c r="B207" s="160" t="s">
        <v>926</v>
      </c>
      <c r="C207" s="160" t="s">
        <v>1044</v>
      </c>
      <c r="D207" s="160" t="s">
        <v>1043</v>
      </c>
      <c r="E207" s="160" t="s">
        <v>1046</v>
      </c>
      <c r="F207" s="163">
        <v>2701.44</v>
      </c>
      <c r="G207" s="163">
        <v>0</v>
      </c>
      <c r="H207" s="163">
        <v>2701.44</v>
      </c>
      <c r="I207" s="162">
        <v>2675.45</v>
      </c>
      <c r="J207" s="162">
        <v>0</v>
      </c>
      <c r="K207" s="164">
        <v>0</v>
      </c>
      <c r="L207" s="169"/>
      <c r="M207" s="163">
        <v>2675.45</v>
      </c>
      <c r="N207" s="169"/>
      <c r="O207" s="162">
        <v>25.99</v>
      </c>
      <c r="P207" s="161">
        <v>9.6209999999999993E-3</v>
      </c>
    </row>
    <row r="208" spans="1:16" s="170" customFormat="1" hidden="1">
      <c r="A208" s="160" t="s">
        <v>1058</v>
      </c>
      <c r="B208" s="160" t="s">
        <v>926</v>
      </c>
      <c r="C208" s="160" t="s">
        <v>1044</v>
      </c>
      <c r="D208" s="160" t="s">
        <v>1043</v>
      </c>
      <c r="E208" s="160" t="s">
        <v>1042</v>
      </c>
      <c r="F208" s="163">
        <v>6480</v>
      </c>
      <c r="G208" s="163">
        <v>0</v>
      </c>
      <c r="H208" s="163">
        <v>6480</v>
      </c>
      <c r="I208" s="162">
        <v>4401.7</v>
      </c>
      <c r="J208" s="162">
        <v>0</v>
      </c>
      <c r="K208" s="164">
        <v>0</v>
      </c>
      <c r="L208" s="169"/>
      <c r="M208" s="163">
        <v>4401.7</v>
      </c>
      <c r="N208" s="169"/>
      <c r="O208" s="162">
        <v>2078.3000000000002</v>
      </c>
      <c r="P208" s="161">
        <v>0.32072499999999998</v>
      </c>
    </row>
    <row r="209" spans="1:16" s="170" customFormat="1">
      <c r="A209" s="160" t="s">
        <v>1057</v>
      </c>
      <c r="B209" s="160" t="s">
        <v>928</v>
      </c>
      <c r="C209" s="160" t="s">
        <v>1044</v>
      </c>
      <c r="D209" s="160" t="s">
        <v>1043</v>
      </c>
      <c r="E209" s="160" t="s">
        <v>1047</v>
      </c>
      <c r="F209" s="163">
        <v>15452</v>
      </c>
      <c r="G209" s="163">
        <v>4265</v>
      </c>
      <c r="H209" s="163">
        <v>19717</v>
      </c>
      <c r="I209" s="162">
        <v>16910.12</v>
      </c>
      <c r="J209" s="162">
        <v>0</v>
      </c>
      <c r="K209" s="164">
        <v>0</v>
      </c>
      <c r="L209" s="169"/>
      <c r="M209" s="163">
        <v>16910.12</v>
      </c>
      <c r="N209" s="169"/>
      <c r="O209" s="162">
        <v>2806.88</v>
      </c>
      <c r="P209" s="161">
        <v>0.14235800000000001</v>
      </c>
    </row>
    <row r="210" spans="1:16" s="170" customFormat="1" hidden="1">
      <c r="A210" s="160" t="s">
        <v>1057</v>
      </c>
      <c r="B210" s="160" t="s">
        <v>928</v>
      </c>
      <c r="C210" s="160" t="s">
        <v>1044</v>
      </c>
      <c r="D210" s="160" t="s">
        <v>1043</v>
      </c>
      <c r="E210" s="160" t="s">
        <v>1049</v>
      </c>
      <c r="F210" s="163">
        <v>5000</v>
      </c>
      <c r="G210" s="163">
        <v>0</v>
      </c>
      <c r="H210" s="163">
        <v>5000</v>
      </c>
      <c r="I210" s="162">
        <v>0</v>
      </c>
      <c r="J210" s="162">
        <v>0</v>
      </c>
      <c r="K210" s="164">
        <v>0</v>
      </c>
      <c r="L210" s="169"/>
      <c r="M210" s="163">
        <v>0</v>
      </c>
      <c r="N210" s="169"/>
      <c r="O210" s="162">
        <v>5000</v>
      </c>
      <c r="P210" s="161">
        <v>1</v>
      </c>
    </row>
    <row r="211" spans="1:16" s="170" customFormat="1" hidden="1">
      <c r="A211" s="160" t="s">
        <v>1057</v>
      </c>
      <c r="B211" s="160" t="s">
        <v>928</v>
      </c>
      <c r="C211" s="160" t="s">
        <v>1044</v>
      </c>
      <c r="D211" s="160" t="s">
        <v>1043</v>
      </c>
      <c r="E211" s="160" t="s">
        <v>1046</v>
      </c>
      <c r="F211" s="163">
        <v>1494.42</v>
      </c>
      <c r="G211" s="163">
        <v>0</v>
      </c>
      <c r="H211" s="163">
        <v>1494.42</v>
      </c>
      <c r="I211" s="162">
        <v>6214.39</v>
      </c>
      <c r="J211" s="162">
        <v>0</v>
      </c>
      <c r="K211" s="164">
        <v>0</v>
      </c>
      <c r="L211" s="169"/>
      <c r="M211" s="163">
        <v>6214.39</v>
      </c>
      <c r="N211" s="169"/>
      <c r="O211" s="162">
        <v>-4719.97</v>
      </c>
      <c r="P211" s="161">
        <v>-3.1583960000000002</v>
      </c>
    </row>
    <row r="212" spans="1:16" s="170" customFormat="1" hidden="1">
      <c r="A212" s="160" t="s">
        <v>1057</v>
      </c>
      <c r="B212" s="160" t="s">
        <v>928</v>
      </c>
      <c r="C212" s="160" t="s">
        <v>1044</v>
      </c>
      <c r="D212" s="160" t="s">
        <v>1043</v>
      </c>
      <c r="E212" s="160" t="s">
        <v>1042</v>
      </c>
      <c r="F212" s="163">
        <v>37920</v>
      </c>
      <c r="G212" s="163">
        <v>-4265</v>
      </c>
      <c r="H212" s="163">
        <v>33655</v>
      </c>
      <c r="I212" s="162">
        <v>26460.52</v>
      </c>
      <c r="J212" s="162">
        <v>0</v>
      </c>
      <c r="K212" s="164">
        <v>0</v>
      </c>
      <c r="L212" s="169"/>
      <c r="M212" s="163">
        <v>26460.52</v>
      </c>
      <c r="N212" s="169"/>
      <c r="O212" s="162">
        <v>7194.48</v>
      </c>
      <c r="P212" s="161">
        <v>0.21377199999999999</v>
      </c>
    </row>
    <row r="213" spans="1:16" s="170" customFormat="1">
      <c r="A213" s="160" t="s">
        <v>1056</v>
      </c>
      <c r="B213" s="160" t="s">
        <v>929</v>
      </c>
      <c r="C213" s="160" t="s">
        <v>1044</v>
      </c>
      <c r="D213" s="160" t="s">
        <v>1043</v>
      </c>
      <c r="E213" s="160" t="s">
        <v>1047</v>
      </c>
      <c r="F213" s="163">
        <v>6500</v>
      </c>
      <c r="G213" s="163">
        <v>0</v>
      </c>
      <c r="H213" s="163">
        <v>6500</v>
      </c>
      <c r="I213" s="162">
        <v>4764.45</v>
      </c>
      <c r="J213" s="162">
        <v>0</v>
      </c>
      <c r="K213" s="164">
        <v>0</v>
      </c>
      <c r="L213" s="169"/>
      <c r="M213" s="163">
        <v>4764.45</v>
      </c>
      <c r="N213" s="169"/>
      <c r="O213" s="162">
        <v>1735.55</v>
      </c>
      <c r="P213" s="161">
        <v>0.26700800000000002</v>
      </c>
    </row>
    <row r="214" spans="1:16" s="170" customFormat="1" hidden="1">
      <c r="A214" s="160" t="s">
        <v>1056</v>
      </c>
      <c r="B214" s="160" t="s">
        <v>929</v>
      </c>
      <c r="C214" s="160" t="s">
        <v>1044</v>
      </c>
      <c r="D214" s="160" t="s">
        <v>1043</v>
      </c>
      <c r="E214" s="160" t="s">
        <v>1046</v>
      </c>
      <c r="F214" s="163">
        <v>2034.51</v>
      </c>
      <c r="G214" s="163">
        <v>0</v>
      </c>
      <c r="H214" s="163">
        <v>2034.51</v>
      </c>
      <c r="I214" s="162">
        <v>1695.83</v>
      </c>
      <c r="J214" s="162">
        <v>0</v>
      </c>
      <c r="K214" s="164">
        <v>0</v>
      </c>
      <c r="L214" s="169"/>
      <c r="M214" s="163">
        <v>1695.83</v>
      </c>
      <c r="N214" s="169"/>
      <c r="O214" s="162">
        <v>338.68</v>
      </c>
      <c r="P214" s="161">
        <v>0.166468</v>
      </c>
    </row>
    <row r="215" spans="1:16" s="170" customFormat="1" hidden="1">
      <c r="A215" s="160" t="s">
        <v>1056</v>
      </c>
      <c r="B215" s="160" t="s">
        <v>929</v>
      </c>
      <c r="C215" s="160" t="s">
        <v>1044</v>
      </c>
      <c r="D215" s="160" t="s">
        <v>1043</v>
      </c>
      <c r="E215" s="160" t="s">
        <v>1042</v>
      </c>
      <c r="F215" s="163">
        <v>66161</v>
      </c>
      <c r="G215" s="163">
        <v>13120</v>
      </c>
      <c r="H215" s="163">
        <v>79281</v>
      </c>
      <c r="I215" s="162">
        <v>55800.55</v>
      </c>
      <c r="J215" s="162">
        <v>0</v>
      </c>
      <c r="K215" s="164">
        <v>0</v>
      </c>
      <c r="L215" s="169"/>
      <c r="M215" s="163">
        <v>55800.55</v>
      </c>
      <c r="N215" s="169"/>
      <c r="O215" s="162">
        <v>23480.45</v>
      </c>
      <c r="P215" s="161">
        <v>0.29616700000000001</v>
      </c>
    </row>
    <row r="216" spans="1:16" s="170" customFormat="1">
      <c r="A216" s="160" t="s">
        <v>1055</v>
      </c>
      <c r="B216" s="160" t="s">
        <v>930</v>
      </c>
      <c r="C216" s="160" t="s">
        <v>1044</v>
      </c>
      <c r="D216" s="160" t="s">
        <v>1043</v>
      </c>
      <c r="E216" s="160" t="s">
        <v>1047</v>
      </c>
      <c r="F216" s="163">
        <v>0</v>
      </c>
      <c r="G216" s="163">
        <v>0</v>
      </c>
      <c r="H216" s="163">
        <v>0</v>
      </c>
      <c r="I216" s="162">
        <v>319.5</v>
      </c>
      <c r="J216" s="162">
        <v>0</v>
      </c>
      <c r="K216" s="164">
        <v>0</v>
      </c>
      <c r="L216" s="169"/>
      <c r="M216" s="163">
        <v>319.5</v>
      </c>
      <c r="N216" s="169"/>
      <c r="O216" s="162">
        <v>-319.5</v>
      </c>
      <c r="P216" s="161">
        <v>0</v>
      </c>
    </row>
    <row r="217" spans="1:16" s="170" customFormat="1" hidden="1">
      <c r="A217" s="160" t="s">
        <v>1055</v>
      </c>
      <c r="B217" s="160" t="s">
        <v>930</v>
      </c>
      <c r="C217" s="160" t="s">
        <v>1044</v>
      </c>
      <c r="D217" s="160" t="s">
        <v>1043</v>
      </c>
      <c r="E217" s="160" t="s">
        <v>1046</v>
      </c>
      <c r="F217" s="163">
        <v>0</v>
      </c>
      <c r="G217" s="163">
        <v>0</v>
      </c>
      <c r="H217" s="163">
        <v>0</v>
      </c>
      <c r="I217" s="162">
        <v>9.0399999999999991</v>
      </c>
      <c r="J217" s="162">
        <v>0</v>
      </c>
      <c r="K217" s="164">
        <v>0</v>
      </c>
      <c r="L217" s="169"/>
      <c r="M217" s="163">
        <v>9.0399999999999991</v>
      </c>
      <c r="N217" s="169"/>
      <c r="O217" s="162">
        <v>-9.0399999999999991</v>
      </c>
      <c r="P217" s="161">
        <v>0</v>
      </c>
    </row>
    <row r="218" spans="1:16" s="170" customFormat="1" hidden="1">
      <c r="A218" s="160" t="s">
        <v>1055</v>
      </c>
      <c r="B218" s="160" t="s">
        <v>930</v>
      </c>
      <c r="C218" s="160" t="s">
        <v>1044</v>
      </c>
      <c r="D218" s="160" t="s">
        <v>1043</v>
      </c>
      <c r="E218" s="160" t="s">
        <v>1042</v>
      </c>
      <c r="F218" s="163">
        <v>0</v>
      </c>
      <c r="G218" s="163">
        <v>0</v>
      </c>
      <c r="H218" s="163">
        <v>0</v>
      </c>
      <c r="I218" s="162">
        <v>0</v>
      </c>
      <c r="J218" s="162">
        <v>0</v>
      </c>
      <c r="K218" s="164">
        <v>0</v>
      </c>
      <c r="L218" s="169"/>
      <c r="M218" s="163">
        <v>0</v>
      </c>
      <c r="N218" s="169"/>
      <c r="O218" s="162">
        <v>0</v>
      </c>
      <c r="P218" s="161">
        <v>0</v>
      </c>
    </row>
    <row r="219" spans="1:16" s="170" customFormat="1">
      <c r="A219" s="160" t="s">
        <v>1054</v>
      </c>
      <c r="B219" s="160" t="s">
        <v>931</v>
      </c>
      <c r="C219" s="160" t="s">
        <v>1044</v>
      </c>
      <c r="D219" s="160" t="s">
        <v>1043</v>
      </c>
      <c r="E219" s="160" t="s">
        <v>1047</v>
      </c>
      <c r="F219" s="163">
        <v>5000</v>
      </c>
      <c r="G219" s="163">
        <v>0</v>
      </c>
      <c r="H219" s="163">
        <v>5000</v>
      </c>
      <c r="I219" s="162">
        <v>3874.96</v>
      </c>
      <c r="J219" s="162">
        <v>0</v>
      </c>
      <c r="K219" s="164">
        <v>0</v>
      </c>
      <c r="L219" s="169"/>
      <c r="M219" s="163">
        <v>3874.96</v>
      </c>
      <c r="N219" s="169"/>
      <c r="O219" s="162">
        <v>1125.04</v>
      </c>
      <c r="P219" s="161">
        <v>0.22500800000000001</v>
      </c>
    </row>
    <row r="220" spans="1:16" s="170" customFormat="1" hidden="1">
      <c r="A220" s="160" t="s">
        <v>1054</v>
      </c>
      <c r="B220" s="160" t="s">
        <v>931</v>
      </c>
      <c r="C220" s="160" t="s">
        <v>1044</v>
      </c>
      <c r="D220" s="160" t="s">
        <v>1043</v>
      </c>
      <c r="E220" s="160" t="s">
        <v>1046</v>
      </c>
      <c r="F220" s="163">
        <v>140</v>
      </c>
      <c r="G220" s="163">
        <v>0</v>
      </c>
      <c r="H220" s="163">
        <v>140</v>
      </c>
      <c r="I220" s="162">
        <v>108.51</v>
      </c>
      <c r="J220" s="162">
        <v>0</v>
      </c>
      <c r="K220" s="164">
        <v>0</v>
      </c>
      <c r="L220" s="169"/>
      <c r="M220" s="163">
        <v>108.51</v>
      </c>
      <c r="N220" s="169"/>
      <c r="O220" s="162">
        <v>31.49</v>
      </c>
      <c r="P220" s="161">
        <v>0.22492899999999999</v>
      </c>
    </row>
    <row r="221" spans="1:16" s="170" customFormat="1">
      <c r="A221" s="160" t="s">
        <v>1053</v>
      </c>
      <c r="B221" s="160" t="s">
        <v>933</v>
      </c>
      <c r="C221" s="160" t="s">
        <v>1044</v>
      </c>
      <c r="D221" s="160" t="s">
        <v>1043</v>
      </c>
      <c r="E221" s="160" t="s">
        <v>1047</v>
      </c>
      <c r="F221" s="163">
        <v>23000</v>
      </c>
      <c r="G221" s="163">
        <v>0</v>
      </c>
      <c r="H221" s="163">
        <v>23000</v>
      </c>
      <c r="I221" s="162">
        <v>16882.849999999999</v>
      </c>
      <c r="J221" s="162">
        <v>0</v>
      </c>
      <c r="K221" s="164">
        <v>0</v>
      </c>
      <c r="L221" s="169"/>
      <c r="M221" s="163">
        <v>16882.849999999999</v>
      </c>
      <c r="N221" s="169"/>
      <c r="O221" s="162">
        <v>6117.15</v>
      </c>
      <c r="P221" s="161">
        <v>0.265963</v>
      </c>
    </row>
    <row r="222" spans="1:16" s="170" customFormat="1" hidden="1">
      <c r="A222" s="160" t="s">
        <v>1053</v>
      </c>
      <c r="B222" s="160" t="s">
        <v>933</v>
      </c>
      <c r="C222" s="160" t="s">
        <v>1044</v>
      </c>
      <c r="D222" s="160" t="s">
        <v>1043</v>
      </c>
      <c r="E222" s="160" t="s">
        <v>1046</v>
      </c>
      <c r="F222" s="163">
        <v>644</v>
      </c>
      <c r="G222" s="163">
        <v>0</v>
      </c>
      <c r="H222" s="163">
        <v>644</v>
      </c>
      <c r="I222" s="162">
        <v>472.72</v>
      </c>
      <c r="J222" s="162">
        <v>0</v>
      </c>
      <c r="K222" s="164">
        <v>0</v>
      </c>
      <c r="L222" s="169"/>
      <c r="M222" s="163">
        <v>472.72</v>
      </c>
      <c r="N222" s="169"/>
      <c r="O222" s="162">
        <v>171.28</v>
      </c>
      <c r="P222" s="161">
        <v>0.265963</v>
      </c>
    </row>
    <row r="223" spans="1:16" s="170" customFormat="1">
      <c r="A223" s="160" t="s">
        <v>1052</v>
      </c>
      <c r="B223" s="160" t="s">
        <v>934</v>
      </c>
      <c r="C223" s="160" t="s">
        <v>1044</v>
      </c>
      <c r="D223" s="160" t="s">
        <v>1043</v>
      </c>
      <c r="E223" s="160" t="s">
        <v>1047</v>
      </c>
      <c r="F223" s="163">
        <v>16000</v>
      </c>
      <c r="G223" s="163">
        <v>0</v>
      </c>
      <c r="H223" s="163">
        <v>16000</v>
      </c>
      <c r="I223" s="162">
        <v>15957.49</v>
      </c>
      <c r="J223" s="162">
        <v>0</v>
      </c>
      <c r="K223" s="164">
        <v>0</v>
      </c>
      <c r="L223" s="169"/>
      <c r="M223" s="163">
        <v>15957.49</v>
      </c>
      <c r="N223" s="169"/>
      <c r="O223" s="162">
        <v>42.51</v>
      </c>
      <c r="P223" s="161">
        <v>2.6570000000000001E-3</v>
      </c>
    </row>
    <row r="224" spans="1:16" s="170" customFormat="1" hidden="1">
      <c r="A224" s="160" t="s">
        <v>1052</v>
      </c>
      <c r="B224" s="160" t="s">
        <v>934</v>
      </c>
      <c r="C224" s="160" t="s">
        <v>1044</v>
      </c>
      <c r="D224" s="160" t="s">
        <v>1043</v>
      </c>
      <c r="E224" s="160" t="s">
        <v>1046</v>
      </c>
      <c r="F224" s="163">
        <v>5412.47</v>
      </c>
      <c r="G224" s="163">
        <v>0</v>
      </c>
      <c r="H224" s="163">
        <v>5412.47</v>
      </c>
      <c r="I224" s="162">
        <v>5565.96</v>
      </c>
      <c r="J224" s="162">
        <v>0</v>
      </c>
      <c r="K224" s="164">
        <v>0</v>
      </c>
      <c r="L224" s="169"/>
      <c r="M224" s="163">
        <v>5565.96</v>
      </c>
      <c r="N224" s="169"/>
      <c r="O224" s="162">
        <v>-153.49</v>
      </c>
      <c r="P224" s="161">
        <v>-2.8358999999999999E-2</v>
      </c>
    </row>
    <row r="225" spans="1:16" s="170" customFormat="1" hidden="1">
      <c r="A225" s="160" t="s">
        <v>1052</v>
      </c>
      <c r="B225" s="160" t="s">
        <v>934</v>
      </c>
      <c r="C225" s="160" t="s">
        <v>1044</v>
      </c>
      <c r="D225" s="160" t="s">
        <v>1043</v>
      </c>
      <c r="E225" s="160" t="s">
        <v>1042</v>
      </c>
      <c r="F225" s="163">
        <v>19500</v>
      </c>
      <c r="G225" s="163">
        <v>0</v>
      </c>
      <c r="H225" s="163">
        <v>19500</v>
      </c>
      <c r="I225" s="162">
        <v>10910.24</v>
      </c>
      <c r="J225" s="162">
        <v>0</v>
      </c>
      <c r="K225" s="164">
        <v>0</v>
      </c>
      <c r="L225" s="169"/>
      <c r="M225" s="163">
        <v>10910.24</v>
      </c>
      <c r="N225" s="169"/>
      <c r="O225" s="162">
        <v>8589.76</v>
      </c>
      <c r="P225" s="161">
        <v>0.44050099999999998</v>
      </c>
    </row>
    <row r="226" spans="1:16" s="170" customFormat="1" hidden="1">
      <c r="A226" s="160" t="s">
        <v>1052</v>
      </c>
      <c r="B226" s="160" t="s">
        <v>934</v>
      </c>
      <c r="C226" s="160" t="s">
        <v>1044</v>
      </c>
      <c r="D226" s="160" t="s">
        <v>1043</v>
      </c>
      <c r="E226" s="160" t="s">
        <v>1051</v>
      </c>
      <c r="F226" s="163">
        <v>157802.6</v>
      </c>
      <c r="G226" s="163">
        <v>0</v>
      </c>
      <c r="H226" s="163">
        <v>157802.6</v>
      </c>
      <c r="I226" s="162">
        <v>154655.03</v>
      </c>
      <c r="J226" s="162">
        <v>0</v>
      </c>
      <c r="K226" s="164">
        <v>0</v>
      </c>
      <c r="L226" s="169"/>
      <c r="M226" s="163">
        <v>154655.03</v>
      </c>
      <c r="N226" s="169"/>
      <c r="O226" s="162">
        <v>3147.57</v>
      </c>
      <c r="P226" s="161">
        <v>1.9945999999999998E-2</v>
      </c>
    </row>
    <row r="227" spans="1:16" s="170" customFormat="1" hidden="1">
      <c r="A227" s="160" t="s">
        <v>1050</v>
      </c>
      <c r="B227" s="160" t="s">
        <v>936</v>
      </c>
      <c r="C227" s="160" t="s">
        <v>1044</v>
      </c>
      <c r="D227" s="160" t="s">
        <v>1043</v>
      </c>
      <c r="E227" s="160" t="s">
        <v>1049</v>
      </c>
      <c r="F227" s="163">
        <v>1666014</v>
      </c>
      <c r="G227" s="163">
        <v>0</v>
      </c>
      <c r="H227" s="163">
        <v>1666014</v>
      </c>
      <c r="I227" s="162">
        <v>1666014</v>
      </c>
      <c r="J227" s="162">
        <v>0</v>
      </c>
      <c r="K227" s="164">
        <v>0</v>
      </c>
      <c r="L227" s="169"/>
      <c r="M227" s="163">
        <v>1666014</v>
      </c>
      <c r="N227" s="169"/>
      <c r="O227" s="162">
        <v>0</v>
      </c>
      <c r="P227" s="161">
        <v>0</v>
      </c>
    </row>
    <row r="228" spans="1:16" s="170" customFormat="1" hidden="1">
      <c r="A228" s="160" t="s">
        <v>1050</v>
      </c>
      <c r="B228" s="160" t="s">
        <v>936</v>
      </c>
      <c r="C228" s="160" t="s">
        <v>1044</v>
      </c>
      <c r="D228" s="160" t="s">
        <v>1043</v>
      </c>
      <c r="E228" s="160" t="s">
        <v>1046</v>
      </c>
      <c r="F228" s="163">
        <v>0</v>
      </c>
      <c r="G228" s="163">
        <v>0</v>
      </c>
      <c r="H228" s="163">
        <v>0</v>
      </c>
      <c r="I228" s="162">
        <v>0</v>
      </c>
      <c r="J228" s="162">
        <v>0</v>
      </c>
      <c r="K228" s="164">
        <v>0</v>
      </c>
      <c r="L228" s="169"/>
      <c r="M228" s="163">
        <v>0</v>
      </c>
      <c r="N228" s="169"/>
      <c r="O228" s="162">
        <v>0</v>
      </c>
      <c r="P228" s="161">
        <v>0</v>
      </c>
    </row>
    <row r="229" spans="1:16" s="170" customFormat="1" hidden="1">
      <c r="A229" s="160" t="s">
        <v>1175</v>
      </c>
      <c r="B229" s="160"/>
    </row>
  </sheetData>
  <autoFilter ref="A11:P229">
    <filterColumn colId="4">
      <filters>
        <filter val="FAU Master Account Set: Budget Pool - Expense"/>
      </filters>
    </filterColumn>
  </autoFilter>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Operating Fund Summary </vt:lpstr>
      <vt:lpstr>FY20 Budget</vt:lpstr>
      <vt:lpstr>FY19 Actuals Pivot</vt:lpstr>
      <vt:lpstr>FY19 B2A</vt:lpstr>
      <vt:lpstr>FY19 Budget</vt:lpstr>
      <vt:lpstr>FY18 Actuals Pivot</vt:lpstr>
      <vt:lpstr>FY18 B2A</vt:lpstr>
      <vt:lpstr>FY17 Actuals Pivot</vt:lpstr>
      <vt:lpstr>FY17 B2A</vt:lpstr>
      <vt:lpstr>FAU_F0167 - Salary &amp; Benefits</vt:lpstr>
      <vt:lpstr>2017 Budget</vt:lpstr>
      <vt:lpstr>2018 Budget</vt:lpstr>
      <vt:lpstr>2019 Budget</vt:lpstr>
      <vt:lpstr>2020 Budget</vt:lpstr>
      <vt:lpstr>FAU_F0167 - OPS </vt:lpstr>
      <vt:lpstr>FAU_F0167 - OPS GA</vt:lpstr>
      <vt:lpstr>FAU_F0167 - Expenses</vt:lpstr>
      <vt:lpstr>revenues1</vt:lpstr>
      <vt:lpstr>Supplemental Form - Operating</vt:lpstr>
      <vt:lpstr>Sheet1</vt:lpstr>
      <vt:lpstr>Sheet2</vt:lpstr>
      <vt:lpstr>'FAU_F0167 - Expenses'!Print_Area</vt:lpstr>
      <vt:lpstr>'FAU_F0167 - OPS '!Print_Area</vt:lpstr>
      <vt:lpstr>'FAU_F0167 - OPS GA'!Print_Area</vt:lpstr>
    </vt:vector>
  </TitlesOfParts>
  <Company>Florida Atlantic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Isadore</dc:creator>
  <cp:lastModifiedBy>Brenda Nelson Henry</cp:lastModifiedBy>
  <cp:lastPrinted>2019-08-07T15:54:56Z</cp:lastPrinted>
  <dcterms:created xsi:type="dcterms:W3CDTF">2007-03-21T19:47:15Z</dcterms:created>
  <dcterms:modified xsi:type="dcterms:W3CDTF">2019-08-23T15:24:42Z</dcterms:modified>
</cp:coreProperties>
</file>