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aranha\Downloads\"/>
    </mc:Choice>
  </mc:AlternateContent>
  <bookViews>
    <workbookView xWindow="0" yWindow="0" windowWidth="28800" windowHeight="12300" tabRatio="898"/>
  </bookViews>
  <sheets>
    <sheet name="Operating Fund Summary" sheetId="1" r:id="rId1"/>
    <sheet name="SmartTag List" sheetId="16" state="hidden" r:id="rId2"/>
    <sheet name="FAU_F0167 - Salary &amp; Benefits" sheetId="2" r:id="rId3"/>
    <sheet name="FAU_F0167 - OPS " sheetId="3" r:id="rId4"/>
    <sheet name="FAU_F0167 - OPS GA" sheetId="8" r:id="rId5"/>
    <sheet name="FAU_F0167 - Expenses" sheetId="4" r:id="rId6"/>
    <sheet name="revenues1" sheetId="5" state="hidden" r:id="rId7"/>
    <sheet name="Supplemental Form - Operating" sheetId="15" r:id="rId8"/>
    <sheet name="Sheet1" sheetId="12" state="hidden" r:id="rId9"/>
    <sheet name="Sheet2" sheetId="13" state="hidden" r:id="rId10"/>
  </sheets>
  <definedNames>
    <definedName name="_xlnm.Print_Area" localSheetId="5">'FAU_F0167 - Expenses'!$A$1:$B$34</definedName>
    <definedName name="_xlnm.Print_Area" localSheetId="3">'FAU_F0167 - OPS '!$A$1:$I$33</definedName>
    <definedName name="_xlnm.Print_Area" localSheetId="4">'FAU_F0167 - OPS GA'!$A$1:$F$32</definedName>
    <definedName name="_xlnm.Print_Area" localSheetId="2">'FAU_F0167 - Salary &amp; Benefits'!$A$1:$G$42</definedName>
    <definedName name="Z_0A7332CA_D094_47A0_A6F7_86EE8820F0DB_.wvu.PrintArea" localSheetId="5" hidden="1">'FAU_F0167 - Expenses'!$A$1:$B$22</definedName>
    <definedName name="Z_0A7332CA_D094_47A0_A6F7_86EE8820F0DB_.wvu.PrintArea" localSheetId="2" hidden="1">'FAU_F0167 - Salary &amp; Benefits'!$A$1:$G$44</definedName>
    <definedName name="Z_0A7332CA_D094_47A0_A6F7_86EE8820F0DB_.wvu.PrintArea" localSheetId="0" hidden="1">'Operating Fund Summary'!$A$1:$E$31</definedName>
    <definedName name="Z_0FED1CFE_2DD4_41CE_A04B_68DEBA5D2A38_.wvu.PrintArea" localSheetId="5" hidden="1">'FAU_F0167 - Expenses'!$A$1:$B$22</definedName>
    <definedName name="Z_0FED1CFE_2DD4_41CE_A04B_68DEBA5D2A38_.wvu.PrintArea" localSheetId="2" hidden="1">'FAU_F0167 - Salary &amp; Benefits'!$A$1:$G$44</definedName>
    <definedName name="Z_0FED1CFE_2DD4_41CE_A04B_68DEBA5D2A38_.wvu.PrintArea" localSheetId="0" hidden="1">'Operating Fund Summary'!$A$1:$E$31</definedName>
    <definedName name="Z_33B1B745_8793_4419_9A7E_C4F1C94CB636_.wvu.PrintArea" localSheetId="5" hidden="1">'FAU_F0167 - Expenses'!$A$1:$B$22</definedName>
    <definedName name="Z_33B1B745_8793_4419_9A7E_C4F1C94CB636_.wvu.PrintArea" localSheetId="2" hidden="1">'FAU_F0167 - Salary &amp; Benefits'!$A$1:$G$44</definedName>
    <definedName name="Z_33B1B745_8793_4419_9A7E_C4F1C94CB636_.wvu.PrintArea" localSheetId="0" hidden="1">'Operating Fund Summary'!$A$1:$E$31</definedName>
    <definedName name="Z_598C1E36_8F08_4BB1_90C4_58A0C77582D4_.wvu.PrintArea" localSheetId="5" hidden="1">'FAU_F0167 - Expenses'!$A$1:$B$22</definedName>
    <definedName name="Z_598C1E36_8F08_4BB1_90C4_58A0C77582D4_.wvu.PrintArea" localSheetId="2" hidden="1">'FAU_F0167 - Salary &amp; Benefits'!$A$1:$G$44</definedName>
    <definedName name="Z_598C1E36_8F08_4BB1_90C4_58A0C77582D4_.wvu.PrintArea" localSheetId="0" hidden="1">'Operating Fund Summary'!$A$1:$E$31</definedName>
    <definedName name="Z_5C45CE92_5865_42B0_A7B1_C1D81846A77D_.wvu.PrintArea" localSheetId="5" hidden="1">'FAU_F0167 - Expenses'!$A$1:$B$22</definedName>
    <definedName name="Z_5C45CE92_5865_42B0_A7B1_C1D81846A77D_.wvu.PrintArea" localSheetId="2" hidden="1">'FAU_F0167 - Salary &amp; Benefits'!$A$1:$G$44</definedName>
    <definedName name="Z_5C45CE92_5865_42B0_A7B1_C1D81846A77D_.wvu.PrintArea" localSheetId="0" hidden="1">'Operating Fund Summary'!$A$1:$E$31</definedName>
    <definedName name="Z_8DDB7AD0_1164_4E7F_8BA4_56254C0938DA_.wvu.PrintArea" localSheetId="5" hidden="1">'FAU_F0167 - Expenses'!$A$1:$B$22</definedName>
    <definedName name="Z_8DDB7AD0_1164_4E7F_8BA4_56254C0938DA_.wvu.PrintArea" localSheetId="2" hidden="1">'FAU_F0167 - Salary &amp; Benefits'!$A$1:$G$44</definedName>
    <definedName name="Z_8DDB7AD0_1164_4E7F_8BA4_56254C0938DA_.wvu.PrintArea" localSheetId="0" hidden="1">'Operating Fund Summary'!$A$1:$E$31</definedName>
    <definedName name="Z_9117A6E4_3188_4ED9_B4F9_227F3ED36B8E_.wvu.PrintArea" localSheetId="5" hidden="1">'FAU_F0167 - Expenses'!$A$1:$B$22</definedName>
    <definedName name="Z_9117A6E4_3188_4ED9_B4F9_227F3ED36B8E_.wvu.PrintArea" localSheetId="2" hidden="1">'FAU_F0167 - Salary &amp; Benefits'!$A$1:$G$44</definedName>
    <definedName name="Z_9117A6E4_3188_4ED9_B4F9_227F3ED36B8E_.wvu.PrintArea" localSheetId="0" hidden="1">'Operating Fund Summary'!$A$1:$E$31</definedName>
    <definedName name="Z_CAFEF6E6_4C75_4FC5_A49B_45DCAA52BEA7_.wvu.PrintArea" localSheetId="5" hidden="1">'FAU_F0167 - Expenses'!$A$1:$B$22</definedName>
    <definedName name="Z_CAFEF6E6_4C75_4FC5_A49B_45DCAA52BEA7_.wvu.PrintArea" localSheetId="2" hidden="1">'FAU_F0167 - Salary &amp; Benefits'!$A$1:$G$44</definedName>
    <definedName name="Z_CAFEF6E6_4C75_4FC5_A49B_45DCAA52BEA7_.wvu.PrintArea" localSheetId="0" hidden="1">'Operating Fund Summary'!$A$1:$E$31</definedName>
    <definedName name="Z_CE90A49D_D1F4_41C4_9F09_CD65997C02E6_.wvu.PrintArea" localSheetId="5" hidden="1">'FAU_F0167 - Expenses'!$A$1:$B$22</definedName>
    <definedName name="Z_CE90A49D_D1F4_41C4_9F09_CD65997C02E6_.wvu.PrintArea" localSheetId="2" hidden="1">'FAU_F0167 - Salary &amp; Benefits'!$A$1:$G$44</definedName>
    <definedName name="Z_CE90A49D_D1F4_41C4_9F09_CD65997C02E6_.wvu.PrintArea" localSheetId="0" hidden="1">'Operating Fund Summary'!$A$1:$E$31</definedName>
  </definedNames>
  <calcPr calcId="162913"/>
  <customWorkbookViews>
    <customWorkbookView name="Francisco Dominguez - Personal View" guid="{0FED1CFE-2DD4-41CE-A04B-68DEBA5D2A38}" mergeInterval="0" personalView="1" maximized="1" windowWidth="1920" windowHeight="829" activeSheetId="2"/>
    <customWorkbookView name="Ryan Frierson - Personal View" guid="{CE90A49D-D1F4-41C4-9F09-CD65997C02E6}" mergeInterval="0" personalView="1" maximized="1" windowWidth="1436" windowHeight="675" activeSheetId="1"/>
    <customWorkbookView name="Ilene K. Mates - Personal View" guid="{33B1B745-8793-4419-9A7E-C4F1C94CB636}" mergeInterval="0" personalView="1" maximized="1" windowWidth="1680" windowHeight="739" activeSheetId="1"/>
    <customWorkbookView name="ncarte10 - Personal View" guid="{CAFEF6E6-4C75-4FC5-A49B-45DCAA52BEA7}" mergeInterval="0" personalView="1" maximized="1" xWindow="1" yWindow="1" windowWidth="1280" windowHeight="799" activeSheetId="1"/>
    <customWorkbookView name="ncarte10 - Personal View (2)" guid="{8DDB7AD0-1164-4E7F-8BA4-56254C0938DA}" mergeInterval="0" personalView="1" maximized="1" xWindow="1" yWindow="1" windowWidth="1280" windowHeight="799" activeSheetId="1"/>
    <customWorkbookView name="jlezama - Personal View" guid="{0A7332CA-D094-47A0-A6F7-86EE8820F0DB}" mergeInterval="0" personalView="1" maximized="1" windowWidth="1020" windowHeight="543" activeSheetId="1"/>
    <customWorkbookView name="Jose Lezama - Personal View" guid="{5C45CE92-5865-42B0-A7B1-C1D81846A77D}" mergeInterval="0" personalView="1" maximized="1" windowWidth="1436" windowHeight="675" activeSheetId="1"/>
    <customWorkbookView name="Jose V. Lezama - Personal View" guid="{598C1E36-8F08-4BB1-90C4-58A0C77582D4}" mergeInterval="0" personalView="1" maximized="1" windowWidth="1279" windowHeight="675" activeSheetId="4"/>
    <customWorkbookView name="Heather Bishara - Personal View" guid="{9117A6E4-3188-4ED9-B4F9-227F3ED36B8E}" mergeInterval="0" personalView="1" maximized="1" xWindow="1" yWindow="1" windowWidth="719" windowHeight="581" activeSheetId="1"/>
  </customWorkbookViews>
</workbook>
</file>

<file path=xl/calcChain.xml><?xml version="1.0" encoding="utf-8"?>
<calcChain xmlns="http://schemas.openxmlformats.org/spreadsheetml/2006/main">
  <c r="B28" i="1" l="1"/>
  <c r="B29" i="1"/>
  <c r="C28" i="1"/>
  <c r="G43" i="16" l="1"/>
  <c r="I43" i="16"/>
  <c r="G30" i="16"/>
  <c r="I30" i="16"/>
  <c r="G28" i="16"/>
  <c r="I28" i="16"/>
  <c r="G27" i="16"/>
  <c r="I27" i="16"/>
  <c r="G25" i="16"/>
  <c r="I25" i="16"/>
  <c r="G24" i="16"/>
  <c r="I24" i="16"/>
  <c r="G21" i="16"/>
  <c r="I21" i="16"/>
  <c r="G19" i="16"/>
  <c r="I19" i="16"/>
  <c r="G15" i="16"/>
  <c r="I15" i="16"/>
  <c r="G42" i="16"/>
  <c r="I42" i="16"/>
  <c r="G38" i="16"/>
  <c r="I38" i="16"/>
  <c r="G35" i="16"/>
  <c r="I35" i="16"/>
  <c r="G31" i="16"/>
  <c r="I31" i="16"/>
  <c r="G29" i="16"/>
  <c r="I29" i="16"/>
  <c r="G23" i="16"/>
  <c r="I23" i="16"/>
  <c r="G13" i="16"/>
  <c r="I13" i="16"/>
  <c r="G12" i="16"/>
  <c r="I12" i="16"/>
  <c r="G11" i="16"/>
  <c r="I11" i="16"/>
  <c r="G10" i="16"/>
  <c r="I10" i="16"/>
  <c r="G9" i="16"/>
  <c r="I9" i="16"/>
  <c r="G8" i="16"/>
  <c r="I8" i="16"/>
  <c r="G47" i="16"/>
  <c r="I47" i="16"/>
  <c r="G44" i="16"/>
  <c r="I44" i="16"/>
  <c r="G41" i="16"/>
  <c r="I41" i="16"/>
  <c r="G40" i="16"/>
  <c r="I40" i="16"/>
  <c r="G39" i="16"/>
  <c r="I39" i="16"/>
  <c r="G37" i="16"/>
  <c r="I37" i="16"/>
  <c r="G36" i="16"/>
  <c r="I36" i="16"/>
  <c r="G34" i="16"/>
  <c r="I34" i="16"/>
  <c r="G33" i="16"/>
  <c r="I33" i="16"/>
  <c r="G32" i="16"/>
  <c r="I32" i="16"/>
  <c r="G26" i="16"/>
  <c r="I26" i="16"/>
  <c r="G22" i="16"/>
  <c r="I22" i="16"/>
  <c r="G20" i="16"/>
  <c r="I20" i="16"/>
  <c r="G75" i="16"/>
  <c r="I75" i="16"/>
  <c r="G74" i="16"/>
  <c r="I74" i="16"/>
  <c r="G73" i="16"/>
  <c r="I73" i="16"/>
  <c r="G72" i="16"/>
  <c r="I72" i="16"/>
  <c r="G71" i="16"/>
  <c r="I71" i="16"/>
  <c r="G70" i="16"/>
  <c r="I70" i="16"/>
  <c r="G69" i="16"/>
  <c r="I69" i="16"/>
  <c r="G68" i="16"/>
  <c r="I68" i="16"/>
  <c r="G67" i="16"/>
  <c r="I67" i="16"/>
  <c r="G66" i="16"/>
  <c r="I66" i="16"/>
  <c r="G65" i="16"/>
  <c r="I65" i="16"/>
  <c r="G64" i="16"/>
  <c r="I64" i="16"/>
  <c r="G63" i="16"/>
  <c r="I63" i="16"/>
  <c r="G62" i="16"/>
  <c r="I62" i="16"/>
  <c r="G61" i="16"/>
  <c r="I61" i="16"/>
  <c r="G60" i="16"/>
  <c r="I60" i="16"/>
  <c r="G59" i="16"/>
  <c r="I59" i="16"/>
  <c r="G58" i="16"/>
  <c r="I58" i="16"/>
  <c r="G57" i="16"/>
  <c r="I57" i="16"/>
  <c r="G56" i="16"/>
  <c r="I56" i="16"/>
  <c r="G55" i="16"/>
  <c r="I55" i="16"/>
  <c r="G54" i="16"/>
  <c r="I54" i="16"/>
  <c r="G53" i="16"/>
  <c r="I53" i="16"/>
  <c r="G52" i="16"/>
  <c r="I52" i="16"/>
  <c r="G51" i="16"/>
  <c r="I51" i="16"/>
  <c r="G50" i="16"/>
  <c r="I50" i="16"/>
  <c r="G49" i="16"/>
  <c r="I49" i="16"/>
  <c r="G48" i="16"/>
  <c r="I48" i="16"/>
  <c r="G46" i="16"/>
  <c r="I46" i="16"/>
  <c r="G45" i="16"/>
  <c r="I45" i="16"/>
  <c r="G18" i="16"/>
  <c r="I18" i="16"/>
  <c r="G17" i="16"/>
  <c r="I17" i="16"/>
  <c r="G16" i="16"/>
  <c r="I16" i="16"/>
  <c r="G14" i="16"/>
  <c r="I14" i="16"/>
  <c r="G7" i="16"/>
  <c r="I7" i="16"/>
  <c r="G6" i="16"/>
  <c r="I6" i="16"/>
  <c r="G5" i="16"/>
  <c r="I5" i="16"/>
  <c r="G4" i="16"/>
  <c r="I4" i="16"/>
  <c r="G3" i="16"/>
  <c r="I3" i="16"/>
  <c r="B27" i="1"/>
  <c r="B26" i="1"/>
  <c r="B12" i="15" s="1"/>
  <c r="B25" i="1"/>
  <c r="B24" i="1"/>
  <c r="B10" i="15" s="1"/>
  <c r="B6" i="1"/>
  <c r="B8" i="8" s="1"/>
  <c r="E17" i="2"/>
  <c r="F17" i="2" s="1"/>
  <c r="G17" i="2" s="1"/>
  <c r="E18" i="2"/>
  <c r="F18" i="2"/>
  <c r="G18" i="2" s="1"/>
  <c r="E19" i="2"/>
  <c r="F19" i="2"/>
  <c r="G19" i="2"/>
  <c r="E20" i="2"/>
  <c r="F20" i="2" s="1"/>
  <c r="G20" i="2" s="1"/>
  <c r="E21" i="2"/>
  <c r="F21" i="2"/>
  <c r="G21" i="2"/>
  <c r="E22" i="2"/>
  <c r="F22" i="2"/>
  <c r="G22" i="2"/>
  <c r="D23" i="2"/>
  <c r="F23" i="2" s="1"/>
  <c r="G23" i="2" s="1"/>
  <c r="E30" i="2"/>
  <c r="F30" i="2" s="1"/>
  <c r="G30" i="2" s="1"/>
  <c r="E31" i="2"/>
  <c r="F31" i="2"/>
  <c r="G31" i="2" s="1"/>
  <c r="E32" i="2"/>
  <c r="F32" i="2"/>
  <c r="G32" i="2"/>
  <c r="E33" i="2"/>
  <c r="F33" i="2" s="1"/>
  <c r="G33" i="2" s="1"/>
  <c r="E34" i="2"/>
  <c r="F34" i="2"/>
  <c r="G34" i="2"/>
  <c r="E35" i="2"/>
  <c r="F35" i="2"/>
  <c r="G35" i="2"/>
  <c r="D36" i="2"/>
  <c r="F36" i="2"/>
  <c r="G36" i="2"/>
  <c r="H15" i="3"/>
  <c r="G15" i="3"/>
  <c r="I15" i="3"/>
  <c r="H16" i="3"/>
  <c r="G16" i="3"/>
  <c r="H17" i="3"/>
  <c r="G17" i="3"/>
  <c r="I17" i="3" s="1"/>
  <c r="H18" i="3"/>
  <c r="G18" i="3"/>
  <c r="I18" i="3"/>
  <c r="H19" i="3"/>
  <c r="I19" i="3" s="1"/>
  <c r="G19" i="3"/>
  <c r="H20" i="3"/>
  <c r="I20" i="3" s="1"/>
  <c r="G20" i="3"/>
  <c r="H21" i="3"/>
  <c r="G21" i="3"/>
  <c r="I21" i="3" s="1"/>
  <c r="H22" i="3"/>
  <c r="G22" i="3"/>
  <c r="I22" i="3"/>
  <c r="H23" i="3"/>
  <c r="G23" i="3"/>
  <c r="I23" i="3"/>
  <c r="H24" i="3"/>
  <c r="G24" i="3"/>
  <c r="I24" i="3"/>
  <c r="H25" i="3"/>
  <c r="G25" i="3"/>
  <c r="I25" i="3"/>
  <c r="H26" i="3"/>
  <c r="G26" i="3"/>
  <c r="I26" i="3"/>
  <c r="H27" i="3"/>
  <c r="G27" i="3"/>
  <c r="I27" i="3"/>
  <c r="H28" i="3"/>
  <c r="G28" i="3"/>
  <c r="I28" i="3"/>
  <c r="F15" i="8"/>
  <c r="F16" i="8"/>
  <c r="F17" i="8"/>
  <c r="F18" i="8"/>
  <c r="F19" i="8"/>
  <c r="F20" i="8"/>
  <c r="F21" i="8"/>
  <c r="F22" i="8"/>
  <c r="F23" i="8"/>
  <c r="F24" i="8"/>
  <c r="F25" i="8"/>
  <c r="F26" i="8"/>
  <c r="F27" i="8"/>
  <c r="F28" i="8"/>
  <c r="E23" i="2"/>
  <c r="B76" i="15"/>
  <c r="D148" i="15" s="1"/>
  <c r="B22" i="4"/>
  <c r="C27" i="1" s="1"/>
  <c r="C13" i="15" s="1"/>
  <c r="B6" i="15"/>
  <c r="B73" i="15"/>
  <c r="D95" i="15" s="1"/>
  <c r="B74" i="15"/>
  <c r="D113" i="15"/>
  <c r="B75" i="15"/>
  <c r="D129" i="15" s="1"/>
  <c r="B72" i="15"/>
  <c r="D80" i="15" s="1"/>
  <c r="B4" i="15"/>
  <c r="B11" i="15"/>
  <c r="B14" i="15"/>
  <c r="B31" i="4"/>
  <c r="D164" i="15"/>
  <c r="C14" i="15"/>
  <c r="B7" i="3"/>
  <c r="B9" i="2"/>
  <c r="B7" i="2"/>
  <c r="B9" i="3"/>
  <c r="A4" i="4"/>
  <c r="E24" i="1"/>
  <c r="D2" i="13"/>
  <c r="D3" i="13"/>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E25" i="1"/>
  <c r="F2" i="13"/>
  <c r="F3" i="13"/>
  <c r="F4" i="13"/>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E26" i="1"/>
  <c r="H2" i="13"/>
  <c r="H3" i="13"/>
  <c r="H4"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J2" i="13"/>
  <c r="J3" i="13"/>
  <c r="J4" i="13"/>
  <c r="J5" i="13"/>
  <c r="J6" i="13"/>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E27" i="1"/>
  <c r="L2" i="13"/>
  <c r="L3" i="13"/>
  <c r="L4" i="13"/>
  <c r="L5" i="13"/>
  <c r="L6"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L60" i="13"/>
  <c r="L61" i="13"/>
  <c r="L62" i="13"/>
  <c r="L63" i="13"/>
  <c r="L64" i="13"/>
  <c r="L65" i="13"/>
  <c r="L66" i="13"/>
  <c r="L67" i="13"/>
  <c r="L68" i="13"/>
  <c r="L69" i="13"/>
  <c r="L70" i="13"/>
  <c r="L71" i="13"/>
  <c r="L72" i="13"/>
  <c r="L73" i="13"/>
  <c r="L74" i="13"/>
  <c r="L75" i="13"/>
  <c r="L76" i="13"/>
  <c r="L77" i="13"/>
  <c r="L78" i="13"/>
  <c r="L79" i="13"/>
  <c r="L80" i="13"/>
  <c r="L81" i="13"/>
  <c r="L82" i="13"/>
  <c r="L83" i="13"/>
  <c r="L84" i="13"/>
  <c r="L85" i="13"/>
  <c r="L86" i="13"/>
  <c r="L87" i="13"/>
  <c r="L88" i="13"/>
  <c r="L89" i="13"/>
  <c r="L90" i="13"/>
  <c r="L91" i="13"/>
  <c r="L92" i="13"/>
  <c r="L93" i="13"/>
  <c r="L94" i="13"/>
  <c r="L95" i="13"/>
  <c r="L96" i="13"/>
  <c r="L97" i="13"/>
  <c r="L98" i="13"/>
  <c r="L99" i="13"/>
  <c r="L100" i="13"/>
  <c r="L101" i="13"/>
  <c r="E28" i="1"/>
  <c r="O2" i="13"/>
  <c r="O3" i="13"/>
  <c r="O4" i="13"/>
  <c r="O5" i="13"/>
  <c r="O6" i="13"/>
  <c r="O7" i="13"/>
  <c r="O8" i="13"/>
  <c r="O9" i="13"/>
  <c r="O10" i="13"/>
  <c r="O11"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51" i="13"/>
  <c r="O52" i="13"/>
  <c r="O53" i="13"/>
  <c r="O54" i="13"/>
  <c r="O55" i="13"/>
  <c r="O56" i="13"/>
  <c r="O57" i="13"/>
  <c r="O58" i="13"/>
  <c r="O59" i="13"/>
  <c r="O60" i="13"/>
  <c r="O61" i="13"/>
  <c r="O62" i="13"/>
  <c r="O63" i="13"/>
  <c r="O64" i="13"/>
  <c r="O65" i="13"/>
  <c r="O66" i="13"/>
  <c r="O67" i="13"/>
  <c r="O68" i="13"/>
  <c r="O69" i="13"/>
  <c r="O70" i="13"/>
  <c r="O71" i="13"/>
  <c r="O72" i="13"/>
  <c r="O73" i="13"/>
  <c r="O74" i="13"/>
  <c r="O75" i="13"/>
  <c r="O76" i="13"/>
  <c r="O77" i="13"/>
  <c r="O78" i="13"/>
  <c r="O79" i="13"/>
  <c r="O80" i="13"/>
  <c r="O81" i="13"/>
  <c r="O82" i="13"/>
  <c r="O83" i="13"/>
  <c r="O84" i="13"/>
  <c r="O85" i="13"/>
  <c r="O86" i="13"/>
  <c r="O87" i="13"/>
  <c r="O88" i="13"/>
  <c r="O89" i="13"/>
  <c r="O90" i="13"/>
  <c r="O91" i="13"/>
  <c r="O92" i="13"/>
  <c r="O93" i="13"/>
  <c r="O94" i="13"/>
  <c r="O95" i="13"/>
  <c r="O96" i="13"/>
  <c r="O97" i="13"/>
  <c r="O98" i="13"/>
  <c r="O99" i="13"/>
  <c r="O100" i="13"/>
  <c r="O101" i="13"/>
  <c r="H300" i="12"/>
  <c r="H301" i="12"/>
  <c r="U87" i="13"/>
  <c r="B10" i="4"/>
  <c r="B8" i="4"/>
  <c r="B7" i="8"/>
  <c r="H302" i="12"/>
  <c r="H299" i="12"/>
  <c r="H298" i="12"/>
  <c r="H297" i="12"/>
  <c r="H296" i="12"/>
  <c r="H295" i="12"/>
  <c r="H294" i="12"/>
  <c r="H293" i="12"/>
  <c r="H292" i="12"/>
  <c r="H291" i="12"/>
  <c r="H290" i="12"/>
  <c r="H289" i="12"/>
  <c r="H288" i="12"/>
  <c r="H287" i="12"/>
  <c r="H286" i="12"/>
  <c r="H285" i="12"/>
  <c r="H284" i="12"/>
  <c r="H283" i="12"/>
  <c r="H282" i="12"/>
  <c r="H281" i="12"/>
  <c r="H280" i="12"/>
  <c r="H279" i="12"/>
  <c r="H278" i="12"/>
  <c r="H277" i="12"/>
  <c r="H276" i="12"/>
  <c r="H275" i="12"/>
  <c r="H274" i="12"/>
  <c r="H273" i="12"/>
  <c r="H272" i="12"/>
  <c r="H271" i="12"/>
  <c r="H270" i="12"/>
  <c r="H269" i="12"/>
  <c r="H268" i="12"/>
  <c r="H267" i="12"/>
  <c r="H266" i="12"/>
  <c r="H265" i="12"/>
  <c r="H264" i="12"/>
  <c r="H263" i="12"/>
  <c r="H262" i="12"/>
  <c r="H261" i="12"/>
  <c r="H260" i="12"/>
  <c r="H259" i="12"/>
  <c r="H258" i="12"/>
  <c r="H257" i="12"/>
  <c r="H256" i="12"/>
  <c r="H255" i="12"/>
  <c r="H254" i="12"/>
  <c r="H253" i="12"/>
  <c r="H252" i="12"/>
  <c r="H251" i="12"/>
  <c r="H250" i="12"/>
  <c r="H249" i="12"/>
  <c r="H248" i="12"/>
  <c r="H247" i="12"/>
  <c r="H246" i="12"/>
  <c r="H245" i="12"/>
  <c r="H244" i="12"/>
  <c r="H243" i="12"/>
  <c r="H242" i="12"/>
  <c r="H241" i="12"/>
  <c r="H240" i="12"/>
  <c r="H239" i="12"/>
  <c r="H238" i="12"/>
  <c r="H237" i="12"/>
  <c r="H236" i="12"/>
  <c r="H235" i="12"/>
  <c r="H234" i="12"/>
  <c r="H233" i="12"/>
  <c r="H232" i="12"/>
  <c r="H231" i="12"/>
  <c r="H230" i="12"/>
  <c r="H229" i="12"/>
  <c r="H228" i="12"/>
  <c r="H227" i="12"/>
  <c r="H226" i="12"/>
  <c r="H225" i="12"/>
  <c r="H224" i="12"/>
  <c r="H223" i="12"/>
  <c r="H222" i="12"/>
  <c r="H221" i="12"/>
  <c r="H220" i="12"/>
  <c r="H219" i="12"/>
  <c r="H218" i="12"/>
  <c r="H217" i="12"/>
  <c r="H216" i="12"/>
  <c r="H215" i="12"/>
  <c r="H214" i="12"/>
  <c r="H213" i="12"/>
  <c r="H212" i="12"/>
  <c r="H211" i="12"/>
  <c r="H210" i="12"/>
  <c r="H209" i="12"/>
  <c r="H208" i="12"/>
  <c r="H207" i="12"/>
  <c r="H206" i="12"/>
  <c r="H205" i="12"/>
  <c r="H204" i="12"/>
  <c r="H203" i="12"/>
  <c r="H202" i="12"/>
  <c r="H201" i="12"/>
  <c r="H200" i="12"/>
  <c r="H199" i="12"/>
  <c r="H198" i="12"/>
  <c r="H197" i="12"/>
  <c r="H196" i="12"/>
  <c r="H195" i="12"/>
  <c r="H194" i="12"/>
  <c r="H193" i="12"/>
  <c r="H192" i="12"/>
  <c r="H191" i="12"/>
  <c r="H190" i="12"/>
  <c r="H189" i="12"/>
  <c r="H188" i="12"/>
  <c r="H187" i="12"/>
  <c r="H186" i="12"/>
  <c r="H185" i="12"/>
  <c r="H184" i="12"/>
  <c r="H183" i="12"/>
  <c r="H182" i="12"/>
  <c r="H181" i="12"/>
  <c r="H180" i="12"/>
  <c r="H179" i="12"/>
  <c r="H178" i="12"/>
  <c r="H177" i="12"/>
  <c r="H176" i="12"/>
  <c r="H175" i="12"/>
  <c r="H174" i="12"/>
  <c r="H173" i="12"/>
  <c r="H172" i="12"/>
  <c r="H171" i="12"/>
  <c r="H170" i="12"/>
  <c r="H169" i="12"/>
  <c r="H168" i="12"/>
  <c r="H167" i="12"/>
  <c r="H166" i="12"/>
  <c r="H165" i="12"/>
  <c r="H164" i="12"/>
  <c r="H163" i="12"/>
  <c r="H162" i="12"/>
  <c r="H161" i="12"/>
  <c r="H160" i="12"/>
  <c r="H159" i="12"/>
  <c r="H158" i="12"/>
  <c r="H157" i="12"/>
  <c r="H156" i="12"/>
  <c r="H155" i="12"/>
  <c r="H154" i="12"/>
  <c r="H153" i="12"/>
  <c r="H152" i="12"/>
  <c r="H151" i="12"/>
  <c r="H150" i="12"/>
  <c r="H149" i="12"/>
  <c r="H148" i="12"/>
  <c r="H147" i="12"/>
  <c r="H146" i="12"/>
  <c r="H145" i="12"/>
  <c r="H144" i="12"/>
  <c r="H143" i="12"/>
  <c r="H142" i="12"/>
  <c r="H141" i="12"/>
  <c r="H140" i="12"/>
  <c r="H139" i="12"/>
  <c r="H138" i="12"/>
  <c r="H137" i="12"/>
  <c r="H136" i="12"/>
  <c r="H135" i="12"/>
  <c r="H134" i="12"/>
  <c r="H133" i="12"/>
  <c r="H132" i="12"/>
  <c r="H131" i="12"/>
  <c r="H130" i="12"/>
  <c r="H129" i="12"/>
  <c r="H128" i="12"/>
  <c r="H127" i="12"/>
  <c r="H126" i="12"/>
  <c r="H125" i="12"/>
  <c r="H124" i="12"/>
  <c r="H123" i="12"/>
  <c r="H122" i="12"/>
  <c r="H121" i="12"/>
  <c r="H120" i="12"/>
  <c r="H119" i="12"/>
  <c r="H118" i="12"/>
  <c r="H117" i="12"/>
  <c r="H116" i="12"/>
  <c r="H115" i="12"/>
  <c r="H114" i="12"/>
  <c r="H113" i="12"/>
  <c r="H112" i="12"/>
  <c r="H111" i="12"/>
  <c r="H110" i="12"/>
  <c r="H109" i="12"/>
  <c r="H108" i="12"/>
  <c r="H107" i="12"/>
  <c r="H106" i="12"/>
  <c r="H105" i="12"/>
  <c r="H104" i="12"/>
  <c r="H103" i="12"/>
  <c r="H102" i="12"/>
  <c r="H101" i="12"/>
  <c r="H100" i="12"/>
  <c r="H99" i="12"/>
  <c r="H98" i="12"/>
  <c r="H97" i="12"/>
  <c r="H96" i="12"/>
  <c r="H95" i="12"/>
  <c r="H94" i="12"/>
  <c r="H93" i="12"/>
  <c r="H92" i="12"/>
  <c r="H91" i="12"/>
  <c r="H90" i="12"/>
  <c r="H89" i="12"/>
  <c r="H88" i="12"/>
  <c r="H87" i="12"/>
  <c r="H86" i="12"/>
  <c r="H85" i="12"/>
  <c r="H84" i="12"/>
  <c r="H83" i="12"/>
  <c r="H82" i="12"/>
  <c r="H81" i="12"/>
  <c r="H80" i="12"/>
  <c r="H79" i="12"/>
  <c r="H78" i="12"/>
  <c r="H77" i="12"/>
  <c r="H76" i="12"/>
  <c r="H75" i="12"/>
  <c r="H74" i="12"/>
  <c r="H73" i="12"/>
  <c r="H72" i="12"/>
  <c r="H71" i="12"/>
  <c r="H70" i="12"/>
  <c r="H69" i="12"/>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11" i="12"/>
  <c r="H10" i="12"/>
  <c r="B9" i="8"/>
  <c r="A4" i="8"/>
  <c r="A1" i="2"/>
  <c r="B5" i="5"/>
  <c r="B7" i="5"/>
  <c r="B9" i="5"/>
  <c r="C46" i="5"/>
  <c r="D46" i="5"/>
  <c r="E46" i="5"/>
  <c r="A4" i="3"/>
  <c r="A4" i="2"/>
  <c r="E36" i="2"/>
  <c r="D28" i="1"/>
  <c r="D24" i="1"/>
  <c r="H29" i="3"/>
  <c r="B15" i="15"/>
  <c r="D29" i="1"/>
  <c r="D26" i="1" l="1"/>
  <c r="F29" i="8"/>
  <c r="C26" i="1" s="1"/>
  <c r="C12" i="15" s="1"/>
  <c r="D52" i="15" s="1"/>
  <c r="G29" i="3"/>
  <c r="I16" i="3"/>
  <c r="G37" i="2"/>
  <c r="B8" i="2"/>
  <c r="B77" i="15"/>
  <c r="D27" i="1"/>
  <c r="I29" i="3"/>
  <c r="C25" i="1" s="1"/>
  <c r="C11" i="15" s="1"/>
  <c r="D35" i="15" s="1"/>
  <c r="G24" i="2"/>
  <c r="G40" i="2" s="1"/>
  <c r="C24" i="1" s="1"/>
  <c r="C10" i="15" s="1"/>
  <c r="D18" i="15" s="1"/>
  <c r="B30" i="1"/>
  <c r="B8" i="3"/>
  <c r="B13" i="15"/>
  <c r="B5" i="15"/>
  <c r="B9" i="4"/>
  <c r="C29" i="1" l="1"/>
  <c r="C15" i="15"/>
  <c r="C30" i="1"/>
  <c r="C16" i="15" s="1"/>
  <c r="D25" i="1"/>
  <c r="B16" i="15"/>
  <c r="D30" i="1" l="1"/>
</calcChain>
</file>

<file path=xl/comments1.xml><?xml version="1.0" encoding="utf-8"?>
<comments xmlns="http://schemas.openxmlformats.org/spreadsheetml/2006/main">
  <authors>
    <author>Brenda Nelson Henry</author>
  </authors>
  <commentList>
    <comment ref="B23" authorId="0" shapeId="0">
      <text>
        <r>
          <rPr>
            <b/>
            <sz val="9"/>
            <color indexed="81"/>
            <rFont val="Tahoma"/>
            <family val="2"/>
          </rPr>
          <t>Brenda Nelson Henry:</t>
        </r>
        <r>
          <rPr>
            <sz val="9"/>
            <color indexed="81"/>
            <rFont val="Tahoma"/>
            <family val="2"/>
          </rPr>
          <t xml:space="preserve">
Click here to see prior year budget</t>
        </r>
      </text>
    </comment>
  </commentList>
</comments>
</file>

<file path=xl/comments2.xml><?xml version="1.0" encoding="utf-8"?>
<comments xmlns="http://schemas.openxmlformats.org/spreadsheetml/2006/main">
  <authors>
    <author>Brenda Nelson Henry</author>
  </authors>
  <commentList>
    <comment ref="C16" authorId="0" shapeId="0">
      <text>
        <r>
          <rPr>
            <b/>
            <sz val="9"/>
            <color indexed="81"/>
            <rFont val="Tahoma"/>
            <family val="2"/>
          </rPr>
          <t>Brenda Nelson Henry:</t>
        </r>
        <r>
          <rPr>
            <sz val="9"/>
            <color indexed="81"/>
            <rFont val="Tahoma"/>
            <family val="2"/>
          </rPr>
          <t xml:space="preserve">
% of time work in this department expressed as a decimal 25% = .25 FTE</t>
        </r>
      </text>
    </comment>
    <comment ref="C29" authorId="0" shapeId="0">
      <text>
        <r>
          <rPr>
            <b/>
            <sz val="9"/>
            <color indexed="81"/>
            <rFont val="Tahoma"/>
            <family val="2"/>
          </rPr>
          <t>Brenda Nelson Henry:</t>
        </r>
        <r>
          <rPr>
            <sz val="9"/>
            <color indexed="81"/>
            <rFont val="Tahoma"/>
            <family val="2"/>
          </rPr>
          <t xml:space="preserve">
% of time work in this department expressed as a decimal 25% = .25 FTE</t>
        </r>
      </text>
    </comment>
  </commentList>
</comments>
</file>

<file path=xl/comments3.xml><?xml version="1.0" encoding="utf-8"?>
<comments xmlns="http://schemas.openxmlformats.org/spreadsheetml/2006/main">
  <authors>
    <author>Brenda Nelson Henry</author>
  </authors>
  <commentList>
    <comment ref="B13" authorId="0" shapeId="0">
      <text>
        <r>
          <rPr>
            <b/>
            <sz val="9"/>
            <color indexed="81"/>
            <rFont val="Tahoma"/>
            <family val="2"/>
          </rPr>
          <t>Brenda Nelson Henry:</t>
        </r>
        <r>
          <rPr>
            <sz val="9"/>
            <color indexed="81"/>
            <rFont val="Tahoma"/>
            <family val="2"/>
          </rPr>
          <t xml:space="preserve">
Fringe Cost Apply to non FAU Students
</t>
        </r>
      </text>
    </comment>
  </commentList>
</comments>
</file>

<file path=xl/comments4.xml><?xml version="1.0" encoding="utf-8"?>
<comments xmlns="http://schemas.openxmlformats.org/spreadsheetml/2006/main">
  <authors>
    <author>Brenda Nelson Henry</author>
  </authors>
  <commentList>
    <comment ref="B9" authorId="0" shapeId="0">
      <text>
        <r>
          <rPr>
            <b/>
            <sz val="9"/>
            <color indexed="81"/>
            <rFont val="Tahoma"/>
            <family val="2"/>
          </rPr>
          <t>Brenda Nelson Henry:</t>
        </r>
        <r>
          <rPr>
            <sz val="9"/>
            <color indexed="81"/>
            <rFont val="Tahoma"/>
            <family val="2"/>
          </rPr>
          <t xml:space="preserve">
Click here to see prior year budget</t>
        </r>
      </text>
    </comment>
  </commentList>
</comments>
</file>

<file path=xl/sharedStrings.xml><?xml version="1.0" encoding="utf-8"?>
<sst xmlns="http://schemas.openxmlformats.org/spreadsheetml/2006/main" count="3557" uniqueCount="1021">
  <si>
    <t>FLORIDA ATLANTIC UNIVERSITY</t>
  </si>
  <si>
    <t>ACTIVITY AND SERVICE FEE BUDGET REQUEST FORM</t>
  </si>
  <si>
    <t>CATEGORY</t>
  </si>
  <si>
    <t>TOTAL SALARY &amp; BENEFITS</t>
  </si>
  <si>
    <t>DESCRIPTION</t>
  </si>
  <si>
    <t>In-State Travel</t>
  </si>
  <si>
    <t>Out-of-State Travel</t>
  </si>
  <si>
    <t>Information Technology Supplies</t>
  </si>
  <si>
    <t>Rental of Equipment</t>
  </si>
  <si>
    <t>Subscriptions/Dues/etc.</t>
  </si>
  <si>
    <t>Promotional Items</t>
  </si>
  <si>
    <t>Books and Resources</t>
  </si>
  <si>
    <t>Furniture and Equipment</t>
  </si>
  <si>
    <t>Computers &amp; Printers</t>
  </si>
  <si>
    <t>Food Services</t>
  </si>
  <si>
    <t>Bedding &amp; Other Textiles</t>
  </si>
  <si>
    <t>Software License</t>
  </si>
  <si>
    <t>(This Total Carries to Summary Page)</t>
  </si>
  <si>
    <t xml:space="preserve">FUND: </t>
  </si>
  <si>
    <t xml:space="preserve">Account Manager:      </t>
  </si>
  <si>
    <t xml:space="preserve">email:  </t>
  </si>
  <si>
    <t>Revenues</t>
  </si>
  <si>
    <t xml:space="preserve">                                    Total Expenses </t>
  </si>
  <si>
    <t>FTE</t>
  </si>
  <si>
    <t>Rate</t>
  </si>
  <si>
    <t>Benefits</t>
  </si>
  <si>
    <t>AMP</t>
  </si>
  <si>
    <t>Total</t>
  </si>
  <si>
    <t>SP</t>
  </si>
  <si>
    <t>Total SP</t>
  </si>
  <si>
    <t xml:space="preserve">Phone: </t>
  </si>
  <si>
    <t>PROJECTED MISCELLANEOUS REVENUES &amp; EXPENSES</t>
  </si>
  <si>
    <t>11-12 APPROVED</t>
  </si>
  <si>
    <t>12-13 REQUEST</t>
  </si>
  <si>
    <t>AMP- unfilled</t>
  </si>
  <si>
    <t>SP- Unfilled</t>
  </si>
  <si>
    <t>a.)</t>
  </si>
  <si>
    <t>b.)</t>
  </si>
  <si>
    <t>c.)</t>
  </si>
  <si>
    <t>d.)</t>
  </si>
  <si>
    <t>e.)</t>
  </si>
  <si>
    <t>Breakdown of Revenue Expenses for Events/Fundraisers:</t>
  </si>
  <si>
    <t>11-12 Forecast</t>
  </si>
  <si>
    <t>Revenue Generating Events/Fundraisers 11-12 (please list and add lines as needed.)</t>
  </si>
  <si>
    <t>*Please attach to this form any further details regarding the activities &amp;programs you plan to do &amp; how you generate that revenue!</t>
  </si>
  <si>
    <t>Revenue Generating Activities &amp; Programs* -(please list &amp; add lines as needed)</t>
  </si>
  <si>
    <t>AMP-filled</t>
  </si>
  <si>
    <t>SP-filled</t>
  </si>
  <si>
    <t>OPS Fringe</t>
  </si>
  <si>
    <t xml:space="preserve">TOTAL </t>
  </si>
  <si>
    <t>Telephone:</t>
  </si>
  <si>
    <t>Email Address:</t>
  </si>
  <si>
    <t xml:space="preserve">ACCOUNT MANAGER:                                       </t>
  </si>
  <si>
    <t>Hourly</t>
  </si>
  <si>
    <t># of Weeks</t>
  </si>
  <si>
    <t># of People</t>
  </si>
  <si>
    <t>in the Position</t>
  </si>
  <si>
    <t># of Hours</t>
  </si>
  <si>
    <t>per Week</t>
  </si>
  <si>
    <t>in the Year</t>
  </si>
  <si>
    <t>Costs</t>
  </si>
  <si>
    <t>Signature:</t>
  </si>
  <si>
    <t>OTHER PERSONNEL SERVICES - Other than Graduate Assistants</t>
  </si>
  <si>
    <t>Enter 1, if not</t>
  </si>
  <si>
    <t>TOTAL OPS - Other than Graduate Assistants</t>
  </si>
  <si>
    <t xml:space="preserve"> (This Total Carries to Summary Page)</t>
  </si>
  <si>
    <t>OTHER PERSONNEL SERVICES - Graduate Assistants</t>
  </si>
  <si>
    <t>Total OPS -</t>
  </si>
  <si>
    <t>LOCSTG</t>
  </si>
  <si>
    <t>Possible Merit/State Increase</t>
  </si>
  <si>
    <t>Annual Rate</t>
  </si>
  <si>
    <t xml:space="preserve">Please enter employee data at current rate.  </t>
  </si>
  <si>
    <t>Please enter employee data at current rate.</t>
  </si>
  <si>
    <t>Report of Budget (Banner) - All Reporting Columns</t>
  </si>
  <si>
    <t>Filter WHERE FY_PERIOD EQ '1404'</t>
  </si>
  <si>
    <t>Filter WHERE REPORT_TYPE EQ 'STG'</t>
  </si>
  <si>
    <t xml:space="preserve">
FY_PERIOD</t>
  </si>
  <si>
    <t>Line
Cnt</t>
  </si>
  <si>
    <t xml:space="preserve">
FISCAL_YEAR</t>
  </si>
  <si>
    <t xml:space="preserve">
FISCAL_PERIOD</t>
  </si>
  <si>
    <t xml:space="preserve">
D_FUND_CODE</t>
  </si>
  <si>
    <t xml:space="preserve">
D_FUND_ORGN_CODE</t>
  </si>
  <si>
    <t xml:space="preserve">
D_FGBOPAL_ORGN_CODE</t>
  </si>
  <si>
    <t xml:space="preserve">
D_ACCT_CODE_POOL</t>
  </si>
  <si>
    <t>Adopted
Budget</t>
  </si>
  <si>
    <t>Adjusted
Budget</t>
  </si>
  <si>
    <t xml:space="preserve">
FTVACCT_TITLE</t>
  </si>
  <si>
    <t xml:space="preserve">
D_BEG_CASH_INVST</t>
  </si>
  <si>
    <t>1404</t>
  </si>
  <si>
    <t>1</t>
  </si>
  <si>
    <t>14</t>
  </si>
  <si>
    <t>04</t>
  </si>
  <si>
    <t>LOCSTGD00702</t>
  </si>
  <si>
    <t>D00702</t>
  </si>
  <si>
    <t>110000</t>
  </si>
  <si>
    <t>Davie Student Operation</t>
  </si>
  <si>
    <t>81</t>
  </si>
  <si>
    <t>Salaries And Benefits</t>
  </si>
  <si>
    <t>2</t>
  </si>
  <si>
    <t>120000</t>
  </si>
  <si>
    <t>82</t>
  </si>
  <si>
    <t>Other Personal Services</t>
  </si>
  <si>
    <t>3</t>
  </si>
  <si>
    <t>130000</t>
  </si>
  <si>
    <t>71</t>
  </si>
  <si>
    <t>Expenses</t>
  </si>
  <si>
    <t>4</t>
  </si>
  <si>
    <t>800000</t>
  </si>
  <si>
    <t>72</t>
  </si>
  <si>
    <t>Transfers Out</t>
  </si>
  <si>
    <t>5</t>
  </si>
  <si>
    <t>LOCSTGD00704</t>
  </si>
  <si>
    <t>D00704</t>
  </si>
  <si>
    <t>Governor Contingency</t>
  </si>
  <si>
    <t>6</t>
  </si>
  <si>
    <t>7</t>
  </si>
  <si>
    <t>LOCSTGD00705</t>
  </si>
  <si>
    <t>D00705</t>
  </si>
  <si>
    <t>Student Involvement and Leadership</t>
  </si>
  <si>
    <t>8</t>
  </si>
  <si>
    <t>9</t>
  </si>
  <si>
    <t>10</t>
  </si>
  <si>
    <t>LOCSTGD00706</t>
  </si>
  <si>
    <t>D00706</t>
  </si>
  <si>
    <t>Broward Assoc Dean of Students</t>
  </si>
  <si>
    <t>11</t>
  </si>
  <si>
    <t>12</t>
  </si>
  <si>
    <t>LOCSTGD00707</t>
  </si>
  <si>
    <t>D00707</t>
  </si>
  <si>
    <t>Broward Computing Service</t>
  </si>
  <si>
    <t>13</t>
  </si>
  <si>
    <t>LOCSTGF90000</t>
  </si>
  <si>
    <t>F90000</t>
  </si>
  <si>
    <t>000010</t>
  </si>
  <si>
    <t>Local Unrestricted Funds Invest.</t>
  </si>
  <si>
    <t>61</t>
  </si>
  <si>
    <t>Revenue</t>
  </si>
  <si>
    <t>15</t>
  </si>
  <si>
    <t>16</t>
  </si>
  <si>
    <t>LOCSTGJ00100</t>
  </si>
  <si>
    <t>J00100</t>
  </si>
  <si>
    <t>MacArthur Graduate Student Coun</t>
  </si>
  <si>
    <t>17</t>
  </si>
  <si>
    <t>18</t>
  </si>
  <si>
    <t>LOCSTGJ01101</t>
  </si>
  <si>
    <t>J01101</t>
  </si>
  <si>
    <t>MacArthur Administration</t>
  </si>
  <si>
    <t>19</t>
  </si>
  <si>
    <t>124001</t>
  </si>
  <si>
    <t>OPS - Graduate Assistant</t>
  </si>
  <si>
    <t>20</t>
  </si>
  <si>
    <t>21</t>
  </si>
  <si>
    <t>22</t>
  </si>
  <si>
    <t>LOCSTGJ01103</t>
  </si>
  <si>
    <t>J01103</t>
  </si>
  <si>
    <t>MacArthur Program Board</t>
  </si>
  <si>
    <t>23</t>
  </si>
  <si>
    <t>24</t>
  </si>
  <si>
    <t>25</t>
  </si>
  <si>
    <t>26</t>
  </si>
  <si>
    <t>LOCSTGJ01104</t>
  </si>
  <si>
    <t>J01104</t>
  </si>
  <si>
    <t>MacArthur - Executive Projects</t>
  </si>
  <si>
    <t>27</t>
  </si>
  <si>
    <t>28</t>
  </si>
  <si>
    <t>LOCSTGJ01105</t>
  </si>
  <si>
    <t>J01105</t>
  </si>
  <si>
    <t>MAC-House Projects</t>
  </si>
  <si>
    <t>29</t>
  </si>
  <si>
    <t>30</t>
  </si>
  <si>
    <t>31</t>
  </si>
  <si>
    <t>LOCSTGJ01106</t>
  </si>
  <si>
    <t>J01106</t>
  </si>
  <si>
    <t>MacArthur- Student Affairs</t>
  </si>
  <si>
    <t>32</t>
  </si>
  <si>
    <t>33</t>
  </si>
  <si>
    <t>LOCSTGJ01107</t>
  </si>
  <si>
    <t>J01107</t>
  </si>
  <si>
    <t>MacArthur Student Life And Recr</t>
  </si>
  <si>
    <t>34</t>
  </si>
  <si>
    <t>35</t>
  </si>
  <si>
    <t>36</t>
  </si>
  <si>
    <t>37</t>
  </si>
  <si>
    <t>38</t>
  </si>
  <si>
    <t>LOCSTGJ01110</t>
  </si>
  <si>
    <t>J01110</t>
  </si>
  <si>
    <t>Burrow Activity Center</t>
  </si>
  <si>
    <t>39</t>
  </si>
  <si>
    <t>40</t>
  </si>
  <si>
    <t>41</t>
  </si>
  <si>
    <t>42</t>
  </si>
  <si>
    <t>43</t>
  </si>
  <si>
    <t>LOCSTGJ01113</t>
  </si>
  <si>
    <t>J01113</t>
  </si>
  <si>
    <t>MacArthur Campus Club Accounts</t>
  </si>
  <si>
    <t>44</t>
  </si>
  <si>
    <t>45</t>
  </si>
  <si>
    <t>LOCSTGJ01115</t>
  </si>
  <si>
    <t>J01115</t>
  </si>
  <si>
    <t>MacArthur Campus Inter Club Council</t>
  </si>
  <si>
    <t>46</t>
  </si>
  <si>
    <t>47</t>
  </si>
  <si>
    <t>LOCSTGJ01116</t>
  </si>
  <si>
    <t>J01116</t>
  </si>
  <si>
    <t>MacArthur Campus Savi Agency</t>
  </si>
  <si>
    <t>48</t>
  </si>
  <si>
    <t>49</t>
  </si>
  <si>
    <t>LOCSTGJ01117</t>
  </si>
  <si>
    <t>J01117</t>
  </si>
  <si>
    <t>MacArthur Campus Studt Gvt Marketg</t>
  </si>
  <si>
    <t>50</t>
  </si>
  <si>
    <t>51</t>
  </si>
  <si>
    <t>LOCSTGJ01122</t>
  </si>
  <si>
    <t>J01122</t>
  </si>
  <si>
    <t>Diversity Student Services</t>
  </si>
  <si>
    <t>52</t>
  </si>
  <si>
    <t>53</t>
  </si>
  <si>
    <t>54</t>
  </si>
  <si>
    <t>LOCSTGS00100</t>
  </si>
  <si>
    <t>S00100</t>
  </si>
  <si>
    <t>Boca Administration</t>
  </si>
  <si>
    <t>55</t>
  </si>
  <si>
    <t>56</t>
  </si>
  <si>
    <t>LOCSTGS00101</t>
  </si>
  <si>
    <t>S00101</t>
  </si>
  <si>
    <t>Boca Stipends</t>
  </si>
  <si>
    <t>57</t>
  </si>
  <si>
    <t>58</t>
  </si>
  <si>
    <t>59</t>
  </si>
  <si>
    <t>60</t>
  </si>
  <si>
    <t>LOCSTGS00103</t>
  </si>
  <si>
    <t>S00103</t>
  </si>
  <si>
    <t>Graduate Student Association</t>
  </si>
  <si>
    <t>62</t>
  </si>
  <si>
    <t>63</t>
  </si>
  <si>
    <t>750000</t>
  </si>
  <si>
    <t>Exemption Budget</t>
  </si>
  <si>
    <t>64</t>
  </si>
  <si>
    <t>65</t>
  </si>
  <si>
    <t>LOCSTGS00108</t>
  </si>
  <si>
    <t>S00108</t>
  </si>
  <si>
    <t>Radio Station</t>
  </si>
  <si>
    <t>66</t>
  </si>
  <si>
    <t>67</t>
  </si>
  <si>
    <t>68</t>
  </si>
  <si>
    <t>LOCSTGS00109</t>
  </si>
  <si>
    <t>S00109</t>
  </si>
  <si>
    <t>Boca Club Conference</t>
  </si>
  <si>
    <t>69</t>
  </si>
  <si>
    <t>70</t>
  </si>
  <si>
    <t>LOCSTGS00112</t>
  </si>
  <si>
    <t>S00112</t>
  </si>
  <si>
    <t>Boca House Projects</t>
  </si>
  <si>
    <t>LOCSTGS00113</t>
  </si>
  <si>
    <t>S00113</t>
  </si>
  <si>
    <t>Lobby</t>
  </si>
  <si>
    <t>73</t>
  </si>
  <si>
    <t>74</t>
  </si>
  <si>
    <t>LOCSTGS00114</t>
  </si>
  <si>
    <t>S00114</t>
  </si>
  <si>
    <t>Boca Governor - Projects</t>
  </si>
  <si>
    <t>75</t>
  </si>
  <si>
    <t>76</t>
  </si>
  <si>
    <t>LOCSTGS00117</t>
  </si>
  <si>
    <t>S00117</t>
  </si>
  <si>
    <t>Banquet</t>
  </si>
  <si>
    <t>77</t>
  </si>
  <si>
    <t>78</t>
  </si>
  <si>
    <t>LOCSTGS00118</t>
  </si>
  <si>
    <t>S00118</t>
  </si>
  <si>
    <t>SG Elections</t>
  </si>
  <si>
    <t>79</t>
  </si>
  <si>
    <t>80</t>
  </si>
  <si>
    <t>LOCSTGS00123</t>
  </si>
  <si>
    <t>S00123</t>
  </si>
  <si>
    <t>Boca Graduate Programs</t>
  </si>
  <si>
    <t>83</t>
  </si>
  <si>
    <t>LOCSTGS00131</t>
  </si>
  <si>
    <t>S00131</t>
  </si>
  <si>
    <t>SG Judicial Branch</t>
  </si>
  <si>
    <t>84</t>
  </si>
  <si>
    <t>85</t>
  </si>
  <si>
    <t>86</t>
  </si>
  <si>
    <t>LOCSTGS00132</t>
  </si>
  <si>
    <t>S00132</t>
  </si>
  <si>
    <t>President Executive Projects</t>
  </si>
  <si>
    <t>87</t>
  </si>
  <si>
    <t>88</t>
  </si>
  <si>
    <t>LOCSTGS00139</t>
  </si>
  <si>
    <t>S00139</t>
  </si>
  <si>
    <t>Weeks of Welcome</t>
  </si>
  <si>
    <t>89</t>
  </si>
  <si>
    <t>90</t>
  </si>
  <si>
    <t>LOCSTGS00145</t>
  </si>
  <si>
    <t>S00145</t>
  </si>
  <si>
    <t>Vice President's Executive Project</t>
  </si>
  <si>
    <t>91</t>
  </si>
  <si>
    <t>92</t>
  </si>
  <si>
    <t>LOCSTGS00157</t>
  </si>
  <si>
    <t>S00157</t>
  </si>
  <si>
    <t>CCE Alternative Spring Break</t>
  </si>
  <si>
    <t>93</t>
  </si>
  <si>
    <t>94</t>
  </si>
  <si>
    <t>LOCSTGS00159</t>
  </si>
  <si>
    <t>S00159</t>
  </si>
  <si>
    <t>International Peer Mentor Program</t>
  </si>
  <si>
    <t>95</t>
  </si>
  <si>
    <t>96</t>
  </si>
  <si>
    <t>97</t>
  </si>
  <si>
    <t>LOCSTGS00160</t>
  </si>
  <si>
    <t>S00160</t>
  </si>
  <si>
    <t>Diversity Award Training</t>
  </si>
  <si>
    <t>98</t>
  </si>
  <si>
    <t>99</t>
  </si>
  <si>
    <t>100</t>
  </si>
  <si>
    <t>LOCSTGS00161</t>
  </si>
  <si>
    <t>S00161</t>
  </si>
  <si>
    <t>Traditions Projects-Diver. Way</t>
  </si>
  <si>
    <t>101</t>
  </si>
  <si>
    <t>102</t>
  </si>
  <si>
    <t>130007</t>
  </si>
  <si>
    <t>All Grants - Tuition</t>
  </si>
  <si>
    <t>103</t>
  </si>
  <si>
    <t>104</t>
  </si>
  <si>
    <t>105</t>
  </si>
  <si>
    <t>LOCSTGS00304</t>
  </si>
  <si>
    <t>S00304</t>
  </si>
  <si>
    <t>Student Government Operations</t>
  </si>
  <si>
    <t>106</t>
  </si>
  <si>
    <t>107</t>
  </si>
  <si>
    <t>LOCSTGS00305</t>
  </si>
  <si>
    <t>S00305</t>
  </si>
  <si>
    <t>Office of Greek Life</t>
  </si>
  <si>
    <t>108</t>
  </si>
  <si>
    <t>109</t>
  </si>
  <si>
    <t>110</t>
  </si>
  <si>
    <t>111</t>
  </si>
  <si>
    <t>112</t>
  </si>
  <si>
    <t>LOCSTGS00306</t>
  </si>
  <si>
    <t>S00306</t>
  </si>
  <si>
    <t>Boca S.A.V.I</t>
  </si>
  <si>
    <t>113</t>
  </si>
  <si>
    <t>114</t>
  </si>
  <si>
    <t>115</t>
  </si>
  <si>
    <t>116</t>
  </si>
  <si>
    <t>LOCSTGS00307</t>
  </si>
  <si>
    <t>S00307</t>
  </si>
  <si>
    <t>Student Leadership Conference</t>
  </si>
  <si>
    <t>117</t>
  </si>
  <si>
    <t>118</t>
  </si>
  <si>
    <t>119</t>
  </si>
  <si>
    <t>120</t>
  </si>
  <si>
    <t>121</t>
  </si>
  <si>
    <t>122</t>
  </si>
  <si>
    <t>LOCSTGS00308</t>
  </si>
  <si>
    <t>S00308</t>
  </si>
  <si>
    <t>Black Student Union</t>
  </si>
  <si>
    <t>123</t>
  </si>
  <si>
    <t>124</t>
  </si>
  <si>
    <t>125</t>
  </si>
  <si>
    <t>LOCSTGS00309</t>
  </si>
  <si>
    <t>S00309</t>
  </si>
  <si>
    <t>Boca Aids/Peer Education</t>
  </si>
  <si>
    <t>126</t>
  </si>
  <si>
    <t>127</t>
  </si>
  <si>
    <t>128</t>
  </si>
  <si>
    <t>LOCSTGS00310</t>
  </si>
  <si>
    <t>S00310</t>
  </si>
  <si>
    <t>University Press Newspaper</t>
  </si>
  <si>
    <t>129</t>
  </si>
  <si>
    <t>130</t>
  </si>
  <si>
    <t>131</t>
  </si>
  <si>
    <t>LOCSTGS00311</t>
  </si>
  <si>
    <t>S00311</t>
  </si>
  <si>
    <t>Homecoming</t>
  </si>
  <si>
    <t>132</t>
  </si>
  <si>
    <t>133</t>
  </si>
  <si>
    <t>134</t>
  </si>
  <si>
    <t>LOCSTGS00313</t>
  </si>
  <si>
    <t>S00313</t>
  </si>
  <si>
    <t>Boca Night Owls</t>
  </si>
  <si>
    <t>135</t>
  </si>
  <si>
    <t>136</t>
  </si>
  <si>
    <t>137</t>
  </si>
  <si>
    <t>LOCSTGS00317</t>
  </si>
  <si>
    <t>S00317</t>
  </si>
  <si>
    <t>SG Television Station</t>
  </si>
  <si>
    <t>138</t>
  </si>
  <si>
    <t>139</t>
  </si>
  <si>
    <t>140</t>
  </si>
  <si>
    <t>LOCSTGS00318</t>
  </si>
  <si>
    <t>S00318</t>
  </si>
  <si>
    <t>Boca Book Loan</t>
  </si>
  <si>
    <t>141</t>
  </si>
  <si>
    <t>142</t>
  </si>
  <si>
    <t>LOCSTGS00324</t>
  </si>
  <si>
    <t>S00324</t>
  </si>
  <si>
    <t>Boca COSO</t>
  </si>
  <si>
    <t>143</t>
  </si>
  <si>
    <t>144</t>
  </si>
  <si>
    <t>LOCSTGS00325</t>
  </si>
  <si>
    <t>S00325</t>
  </si>
  <si>
    <t>Boca Festival Of Nations</t>
  </si>
  <si>
    <t>145</t>
  </si>
  <si>
    <t>146</t>
  </si>
  <si>
    <t>LOCSTGS00329</t>
  </si>
  <si>
    <t>S00329</t>
  </si>
  <si>
    <t>Student Government Senate</t>
  </si>
  <si>
    <t>147</t>
  </si>
  <si>
    <t>148</t>
  </si>
  <si>
    <t>LOCSTGS00330</t>
  </si>
  <si>
    <t>S00330</t>
  </si>
  <si>
    <t>SG Accounting &amp; Budget Office</t>
  </si>
  <si>
    <t>149</t>
  </si>
  <si>
    <t>150</t>
  </si>
  <si>
    <t>151</t>
  </si>
  <si>
    <t>152</t>
  </si>
  <si>
    <t>LOCSTGS00331</t>
  </si>
  <si>
    <t>S00331</t>
  </si>
  <si>
    <t>University Wide Stipends</t>
  </si>
  <si>
    <t>153</t>
  </si>
  <si>
    <t>154</t>
  </si>
  <si>
    <t>155</t>
  </si>
  <si>
    <t>LOCSTGS00350</t>
  </si>
  <si>
    <t>S00350</t>
  </si>
  <si>
    <t>Director of Student Media</t>
  </si>
  <si>
    <t>156</t>
  </si>
  <si>
    <t>157</t>
  </si>
  <si>
    <t>158</t>
  </si>
  <si>
    <t>159</t>
  </si>
  <si>
    <t>LOCSTGS00351</t>
  </si>
  <si>
    <t>S00351</t>
  </si>
  <si>
    <t>Veteran's Center</t>
  </si>
  <si>
    <t>160</t>
  </si>
  <si>
    <t>161</t>
  </si>
  <si>
    <t>162</t>
  </si>
  <si>
    <t>LOCSTGS00352</t>
  </si>
  <si>
    <t>S00352</t>
  </si>
  <si>
    <t>COSO Administration</t>
  </si>
  <si>
    <t>163</t>
  </si>
  <si>
    <t>164</t>
  </si>
  <si>
    <t>165</t>
  </si>
  <si>
    <t>LOCSTGS00353</t>
  </si>
  <si>
    <t>S00353</t>
  </si>
  <si>
    <t>OSD Disability Week</t>
  </si>
  <si>
    <t>166</t>
  </si>
  <si>
    <t>167</t>
  </si>
  <si>
    <t>LOCSTGS00355</t>
  </si>
  <si>
    <t>S00355</t>
  </si>
  <si>
    <t>Sports Club Travel</t>
  </si>
  <si>
    <t>168</t>
  </si>
  <si>
    <t>169</t>
  </si>
  <si>
    <t>LOCSTGS00356</t>
  </si>
  <si>
    <t>S00356</t>
  </si>
  <si>
    <t>Graduate and Professional Clubs</t>
  </si>
  <si>
    <t>170</t>
  </si>
  <si>
    <t>171</t>
  </si>
  <si>
    <t>172</t>
  </si>
  <si>
    <t>LOCSTGS00357</t>
  </si>
  <si>
    <t>S00357</t>
  </si>
  <si>
    <t>Interfaith Programming</t>
  </si>
  <si>
    <t>173</t>
  </si>
  <si>
    <t>174</t>
  </si>
  <si>
    <t>LOCSTGS00358</t>
  </si>
  <si>
    <t>S00358</t>
  </si>
  <si>
    <t>LGBTQA Resource Center</t>
  </si>
  <si>
    <t>175</t>
  </si>
  <si>
    <t>176</t>
  </si>
  <si>
    <t>177</t>
  </si>
  <si>
    <t>LOCSTGS00359</t>
  </si>
  <si>
    <t>S00359</t>
  </si>
  <si>
    <t>Senate Contingency</t>
  </si>
  <si>
    <t>178</t>
  </si>
  <si>
    <t>179</t>
  </si>
  <si>
    <t>LOCSTGS00520</t>
  </si>
  <si>
    <t>S00520</t>
  </si>
  <si>
    <t>Boca Program Board</t>
  </si>
  <si>
    <t>180</t>
  </si>
  <si>
    <t>181</t>
  </si>
  <si>
    <t>182</t>
  </si>
  <si>
    <t>183</t>
  </si>
  <si>
    <t>LOCSTGS00758</t>
  </si>
  <si>
    <t>S00758</t>
  </si>
  <si>
    <t>Boca Campus RecreationFacility Op</t>
  </si>
  <si>
    <t>184</t>
  </si>
  <si>
    <t>185</t>
  </si>
  <si>
    <t>186</t>
  </si>
  <si>
    <t>LOCSTGS00759</t>
  </si>
  <si>
    <t>S00759</t>
  </si>
  <si>
    <t>Boca Campus Recreation Programs</t>
  </si>
  <si>
    <t>187</t>
  </si>
  <si>
    <t>LOCSTGS00760</t>
  </si>
  <si>
    <t>S00760</t>
  </si>
  <si>
    <t>Boca Campus Recreation Administrat</t>
  </si>
  <si>
    <t>188</t>
  </si>
  <si>
    <t>189</t>
  </si>
  <si>
    <t>LOCSTGS00901</t>
  </si>
  <si>
    <t>S00901</t>
  </si>
  <si>
    <t>Boca Office Of Students With Di</t>
  </si>
  <si>
    <t>190</t>
  </si>
  <si>
    <t>191</t>
  </si>
  <si>
    <t>LOCSTGS01300</t>
  </si>
  <si>
    <t>S01300</t>
  </si>
  <si>
    <t>Student Government Advisor Office</t>
  </si>
  <si>
    <t>192</t>
  </si>
  <si>
    <t>193</t>
  </si>
  <si>
    <t>194</t>
  </si>
  <si>
    <t>195</t>
  </si>
  <si>
    <t>196</t>
  </si>
  <si>
    <t>LOCSTGS20012</t>
  </si>
  <si>
    <t>S20012</t>
  </si>
  <si>
    <t>Boca Contingency</t>
  </si>
  <si>
    <t>197</t>
  </si>
  <si>
    <t>198</t>
  </si>
  <si>
    <t>LOCSTGS50004</t>
  </si>
  <si>
    <t>S50004</t>
  </si>
  <si>
    <t>Boca Raton Student Union</t>
  </si>
  <si>
    <t>199</t>
  </si>
  <si>
    <t>LOCSTGS70200</t>
  </si>
  <si>
    <t>S70200</t>
  </si>
  <si>
    <t>Unallocated Student Activity Fees</t>
  </si>
  <si>
    <t>200</t>
  </si>
  <si>
    <t>201</t>
  </si>
  <si>
    <t>LOCSTGT00701</t>
  </si>
  <si>
    <t>T00701</t>
  </si>
  <si>
    <t>FTL Activity Center Operations</t>
  </si>
  <si>
    <t>202</t>
  </si>
  <si>
    <t>LOCSTGT01110</t>
  </si>
  <si>
    <t>T01110</t>
  </si>
  <si>
    <t>Broward Owl Production</t>
  </si>
  <si>
    <t>203</t>
  </si>
  <si>
    <t>204</t>
  </si>
  <si>
    <t>205</t>
  </si>
  <si>
    <t>LOCSTGT01111</t>
  </si>
  <si>
    <t>T01111</t>
  </si>
  <si>
    <t>Broward I.C.C.</t>
  </si>
  <si>
    <t>206</t>
  </si>
  <si>
    <t>207</t>
  </si>
  <si>
    <t>LOCSTGT01120</t>
  </si>
  <si>
    <t>T01120</t>
  </si>
  <si>
    <t>Broward Student Government Admi</t>
  </si>
  <si>
    <t>208</t>
  </si>
  <si>
    <t>209</t>
  </si>
  <si>
    <t>LOCSTGT01122</t>
  </si>
  <si>
    <t>T01122</t>
  </si>
  <si>
    <t>Broward Sg Stipends</t>
  </si>
  <si>
    <t>210</t>
  </si>
  <si>
    <t>211</t>
  </si>
  <si>
    <t>212</t>
  </si>
  <si>
    <t>LOCSTGT01124</t>
  </si>
  <si>
    <t>T01124</t>
  </si>
  <si>
    <t>Broward Graduate Council</t>
  </si>
  <si>
    <t>213</t>
  </si>
  <si>
    <t>214</t>
  </si>
  <si>
    <t>LOCSTGT01125</t>
  </si>
  <si>
    <t>T01125</t>
  </si>
  <si>
    <t>Broward Contingency</t>
  </si>
  <si>
    <t>215</t>
  </si>
  <si>
    <t>216</t>
  </si>
  <si>
    <t>LOCSTGT01128</t>
  </si>
  <si>
    <t>T01128</t>
  </si>
  <si>
    <t>Broward Executive Proj</t>
  </si>
  <si>
    <t>217</t>
  </si>
  <si>
    <t>218</t>
  </si>
  <si>
    <t>LOCSTGT01129</t>
  </si>
  <si>
    <t>T01129</t>
  </si>
  <si>
    <t>Broward FAU/BCC Child Care Center</t>
  </si>
  <si>
    <t>219</t>
  </si>
  <si>
    <t>220</t>
  </si>
  <si>
    <t>LOCSTGT01130</t>
  </si>
  <si>
    <t>T01130</t>
  </si>
  <si>
    <t>Broward Senate Proj</t>
  </si>
  <si>
    <t>221</t>
  </si>
  <si>
    <t>222</t>
  </si>
  <si>
    <t>LOCSTGT01133</t>
  </si>
  <si>
    <t>T01133</t>
  </si>
  <si>
    <t>Broward Wellness Center</t>
  </si>
  <si>
    <t>223</t>
  </si>
  <si>
    <t>224</t>
  </si>
  <si>
    <t>LOCSTGT01139</t>
  </si>
  <si>
    <t>T01139</t>
  </si>
  <si>
    <t>Broward Achievement Awards</t>
  </si>
  <si>
    <t>225</t>
  </si>
  <si>
    <t>226</t>
  </si>
  <si>
    <t>LOCSTGT01148</t>
  </si>
  <si>
    <t>T01148</t>
  </si>
  <si>
    <t>Broward Volunteer Center</t>
  </si>
  <si>
    <t>227</t>
  </si>
  <si>
    <t>228</t>
  </si>
  <si>
    <t>LOCSTGT01154</t>
  </si>
  <si>
    <t>T01154</t>
  </si>
  <si>
    <t>Broward Disability Services</t>
  </si>
  <si>
    <t>229</t>
  </si>
  <si>
    <t>230</t>
  </si>
  <si>
    <t>LOCSTGT01155</t>
  </si>
  <si>
    <t>T01155</t>
  </si>
  <si>
    <t>Broward Cultural Awareness</t>
  </si>
  <si>
    <t>231</t>
  </si>
  <si>
    <t>232</t>
  </si>
  <si>
    <t>LOCSTGT01172</t>
  </si>
  <si>
    <t>T01172</t>
  </si>
  <si>
    <t>Broward Club Accounts</t>
  </si>
  <si>
    <t>233</t>
  </si>
  <si>
    <t>234</t>
  </si>
  <si>
    <t>LOCSTGT01173</t>
  </si>
  <si>
    <t>T01173</t>
  </si>
  <si>
    <t>Broward Student Gvt Training</t>
  </si>
  <si>
    <t>235</t>
  </si>
  <si>
    <t>236</t>
  </si>
  <si>
    <t>LOCSTGT01174</t>
  </si>
  <si>
    <t>T01174</t>
  </si>
  <si>
    <t>Broward Career Services</t>
  </si>
  <si>
    <t>237</t>
  </si>
  <si>
    <t>238</t>
  </si>
  <si>
    <t>STGV01</t>
  </si>
  <si>
    <t>STGV01S00312</t>
  </si>
  <si>
    <t>S00312</t>
  </si>
  <si>
    <t>UWC Homecoming Revenue</t>
  </si>
  <si>
    <t>239</t>
  </si>
  <si>
    <t>240</t>
  </si>
  <si>
    <t>241</t>
  </si>
  <si>
    <t>STGV02</t>
  </si>
  <si>
    <t>242</t>
  </si>
  <si>
    <t>STGV03</t>
  </si>
  <si>
    <t>STGV03S00315</t>
  </si>
  <si>
    <t>S00315</t>
  </si>
  <si>
    <t>UWC Publications Revenue</t>
  </si>
  <si>
    <t>243</t>
  </si>
  <si>
    <t>244</t>
  </si>
  <si>
    <t>245</t>
  </si>
  <si>
    <t>STGV03S00354</t>
  </si>
  <si>
    <t>S00354</t>
  </si>
  <si>
    <t>000020</t>
  </si>
  <si>
    <t>University Press UBIT</t>
  </si>
  <si>
    <t>Transfers In</t>
  </si>
  <si>
    <t>246</t>
  </si>
  <si>
    <t>247</t>
  </si>
  <si>
    <t>248</t>
  </si>
  <si>
    <t>STGV04</t>
  </si>
  <si>
    <t>STGV04S00333</t>
  </si>
  <si>
    <t>S00333</t>
  </si>
  <si>
    <t>UWC Owl Tv Revenue</t>
  </si>
  <si>
    <t>249</t>
  </si>
  <si>
    <t>250</t>
  </si>
  <si>
    <t>251</t>
  </si>
  <si>
    <t>STGV05</t>
  </si>
  <si>
    <t>STGV05S00125</t>
  </si>
  <si>
    <t>S00125</t>
  </si>
  <si>
    <t>Student Government Revenue</t>
  </si>
  <si>
    <t>252</t>
  </si>
  <si>
    <t>253</t>
  </si>
  <si>
    <t>254</t>
  </si>
  <si>
    <t>STGV05S00176</t>
  </si>
  <si>
    <t>S00176</t>
  </si>
  <si>
    <t>Book Loan Replacement</t>
  </si>
  <si>
    <t>255</t>
  </si>
  <si>
    <t>256</t>
  </si>
  <si>
    <t>257</t>
  </si>
  <si>
    <t>STGV06</t>
  </si>
  <si>
    <t>STGV06S00700</t>
  </si>
  <si>
    <t>S00700</t>
  </si>
  <si>
    <t>Boca Campus Recreation Revenue</t>
  </si>
  <si>
    <t>258</t>
  </si>
  <si>
    <t>STGV07</t>
  </si>
  <si>
    <t>259</t>
  </si>
  <si>
    <t>STGV08</t>
  </si>
  <si>
    <t>STGV08S01701</t>
  </si>
  <si>
    <t>S01701</t>
  </si>
  <si>
    <t>Boca Program Board Revenue</t>
  </si>
  <si>
    <t>260</t>
  </si>
  <si>
    <t>261</t>
  </si>
  <si>
    <t>262</t>
  </si>
  <si>
    <t>STGV09</t>
  </si>
  <si>
    <t>STGV09S00122</t>
  </si>
  <si>
    <t>S00122</t>
  </si>
  <si>
    <t>Radio Station Revenue</t>
  </si>
  <si>
    <t>263</t>
  </si>
  <si>
    <t>264</t>
  </si>
  <si>
    <t>265</t>
  </si>
  <si>
    <t>266</t>
  </si>
  <si>
    <t>STGV10</t>
  </si>
  <si>
    <t>267</t>
  </si>
  <si>
    <t>STGV11</t>
  </si>
  <si>
    <t>268</t>
  </si>
  <si>
    <t>STGV12</t>
  </si>
  <si>
    <t>269</t>
  </si>
  <si>
    <t>STGV13</t>
  </si>
  <si>
    <t>270</t>
  </si>
  <si>
    <t>STGV14</t>
  </si>
  <si>
    <t>271</t>
  </si>
  <si>
    <t>STGV16</t>
  </si>
  <si>
    <t>272</t>
  </si>
  <si>
    <t>STGV17</t>
  </si>
  <si>
    <t>STGV17D00700</t>
  </si>
  <si>
    <t>D00700</t>
  </si>
  <si>
    <t>Davie Student Union</t>
  </si>
  <si>
    <t>273</t>
  </si>
  <si>
    <t>STGV18</t>
  </si>
  <si>
    <t>STGV18J00700</t>
  </si>
  <si>
    <t>J00700</t>
  </si>
  <si>
    <t>Jupiter Burrow Student Union</t>
  </si>
  <si>
    <t>274</t>
  </si>
  <si>
    <t>STGV19</t>
  </si>
  <si>
    <t>275</t>
  </si>
  <si>
    <t>STGV20</t>
  </si>
  <si>
    <t>276</t>
  </si>
  <si>
    <t>STGV21</t>
  </si>
  <si>
    <t>STGV21S00783</t>
  </si>
  <si>
    <t>S00783</t>
  </si>
  <si>
    <t>Boca Raton Activity Center</t>
  </si>
  <si>
    <t>277</t>
  </si>
  <si>
    <t>278</t>
  </si>
  <si>
    <t>279</t>
  </si>
  <si>
    <t>STGV22</t>
  </si>
  <si>
    <t>STGV22D00701</t>
  </si>
  <si>
    <t>D00701</t>
  </si>
  <si>
    <t>Broward Davie Campus Recreation</t>
  </si>
  <si>
    <t>280</t>
  </si>
  <si>
    <t>STGV23</t>
  </si>
  <si>
    <t>281</t>
  </si>
  <si>
    <t>STGV24</t>
  </si>
  <si>
    <t>STGV24S70201</t>
  </si>
  <si>
    <t>S70201</t>
  </si>
  <si>
    <t>Activity &amp; Service Fee Reserve</t>
  </si>
  <si>
    <t>282</t>
  </si>
  <si>
    <t>283</t>
  </si>
  <si>
    <t>284</t>
  </si>
  <si>
    <t>STGV25</t>
  </si>
  <si>
    <t>285</t>
  </si>
  <si>
    <t>STGV26</t>
  </si>
  <si>
    <t>286</t>
  </si>
  <si>
    <t>STGV27</t>
  </si>
  <si>
    <t>287</t>
  </si>
  <si>
    <t>STGV28</t>
  </si>
  <si>
    <t>288</t>
  </si>
  <si>
    <t>STGV29</t>
  </si>
  <si>
    <t>STGV29S00789</t>
  </si>
  <si>
    <t>S00789</t>
  </si>
  <si>
    <t>Boca Rec Fit Equip Replace</t>
  </si>
  <si>
    <t>289</t>
  </si>
  <si>
    <t>290</t>
  </si>
  <si>
    <t>291</t>
  </si>
  <si>
    <t>STGV30</t>
  </si>
  <si>
    <t>292</t>
  </si>
  <si>
    <t>STUGOV</t>
  </si>
  <si>
    <t>TOTAL</t>
  </si>
  <si>
    <t>Submited by: imates</t>
  </si>
  <si>
    <t>Fex: wfbmix08_Show_me_All_the_Data_-_Report_of_Budget_(Banner)_______ from Domain: Dashboard Controller</t>
  </si>
  <si>
    <t xml:space="preserve">Day/Date/Time: Monday, October 14 2013 08.34.40 </t>
  </si>
  <si>
    <t>Index/Account</t>
  </si>
  <si>
    <t>EXPENSES</t>
  </si>
  <si>
    <t>SALARIES &amp; BENEFITS</t>
  </si>
  <si>
    <t>Benefit Rates</t>
  </si>
  <si>
    <t>University-Wide</t>
  </si>
  <si>
    <t>Boca Raton</t>
  </si>
  <si>
    <t>Broward</t>
  </si>
  <si>
    <t>Jupiter</t>
  </si>
  <si>
    <t>Org Title</t>
  </si>
  <si>
    <t xml:space="preserve">Total AMP </t>
  </si>
  <si>
    <t>Index #</t>
  </si>
  <si>
    <t>Account Name</t>
  </si>
  <si>
    <t>OPS-Affordable Care</t>
  </si>
  <si>
    <t>Subtotal</t>
  </si>
  <si>
    <t>Overhead</t>
  </si>
  <si>
    <t>Student Involvement &amp; Leadership</t>
  </si>
  <si>
    <t>Jupiter Program Board</t>
  </si>
  <si>
    <t>Jupiter Campus Recreation</t>
  </si>
  <si>
    <t>GPSA Executive Board</t>
  </si>
  <si>
    <t>Owl Radio Station</t>
  </si>
  <si>
    <t>Travel Conference</t>
  </si>
  <si>
    <t xml:space="preserve">SG Lobby </t>
  </si>
  <si>
    <t>SG Banquet</t>
  </si>
  <si>
    <t>SG President Executive Projects</t>
  </si>
  <si>
    <t>SG Vice President Projects</t>
  </si>
  <si>
    <t>CCES Alternative Spring Break</t>
  </si>
  <si>
    <t xml:space="preserve">International Peer Mentor Program </t>
  </si>
  <si>
    <t>Traditions Programs</t>
  </si>
  <si>
    <t>SG Admin. &amp; Operations</t>
  </si>
  <si>
    <t>S.A.V.I.</t>
  </si>
  <si>
    <t xml:space="preserve">Leadership Development Program </t>
  </si>
  <si>
    <t>Owl TV Station</t>
  </si>
  <si>
    <t>SG Senate</t>
  </si>
  <si>
    <t>SG Acct. &amp; Budget Office</t>
  </si>
  <si>
    <t>Student Veteran's Center</t>
  </si>
  <si>
    <t>Disability Week</t>
  </si>
  <si>
    <t>GPSA Clubs</t>
  </si>
  <si>
    <t>SG Senate Contingency</t>
  </si>
  <si>
    <t>Boca Raton Program Board</t>
  </si>
  <si>
    <t>Boca Raton Campus Rec. Facilities</t>
  </si>
  <si>
    <t>Boca Raton Campus Rec. Programs</t>
  </si>
  <si>
    <t>B.R. Campus Recreation Administration</t>
  </si>
  <si>
    <t>Broward Owl Productions</t>
  </si>
  <si>
    <t>Administration</t>
  </si>
  <si>
    <t>Stipends</t>
  </si>
  <si>
    <t>House Projects</t>
  </si>
  <si>
    <t>Governor Projects</t>
  </si>
  <si>
    <t>BSU &amp; Multicultural Programs</t>
  </si>
  <si>
    <t>Peer Education Team (PET)</t>
  </si>
  <si>
    <t>Night Owls</t>
  </si>
  <si>
    <t>Book Loan Program</t>
  </si>
  <si>
    <t>COSO Club Allocation</t>
  </si>
  <si>
    <t>International Student Festival  of Nations</t>
  </si>
  <si>
    <t>Sport Club Council-Travel</t>
  </si>
  <si>
    <t>Office for Students with Disabilities</t>
  </si>
  <si>
    <t>House Contingency</t>
  </si>
  <si>
    <t>Governor's Contingency</t>
  </si>
  <si>
    <t>Broward Computing Services</t>
  </si>
  <si>
    <t>Student Government Administration</t>
  </si>
  <si>
    <t>SG Stipends</t>
  </si>
  <si>
    <t>Broward House Contingency</t>
  </si>
  <si>
    <t>Executive Projects</t>
  </si>
  <si>
    <t>Childcare Center</t>
  </si>
  <si>
    <t xml:space="preserve">House of Representatives </t>
  </si>
  <si>
    <t>Volunteer Services Center</t>
  </si>
  <si>
    <t>Disabilities Services</t>
  </si>
  <si>
    <t>Multicultural Affairs</t>
  </si>
  <si>
    <t>COSO Club Allocations</t>
  </si>
  <si>
    <t>BSG Training</t>
  </si>
  <si>
    <t>Career Development</t>
  </si>
  <si>
    <t>SG Administration</t>
  </si>
  <si>
    <t>SG Governor Projects</t>
  </si>
  <si>
    <t>House of Representatives</t>
  </si>
  <si>
    <t>Student Affairs</t>
  </si>
  <si>
    <t>COSO Clubs Allocation</t>
  </si>
  <si>
    <t>S. A. V. I.</t>
  </si>
  <si>
    <t>MSG Marketing</t>
  </si>
  <si>
    <t>Position Title</t>
  </si>
  <si>
    <t>Fund</t>
  </si>
  <si>
    <t>Estimated Beginning Balance</t>
  </si>
  <si>
    <t>Homecoming Revenue</t>
  </si>
  <si>
    <t xml:space="preserve">University Press </t>
  </si>
  <si>
    <t>Owl TV Revenue</t>
  </si>
  <si>
    <t>S70202</t>
  </si>
  <si>
    <t>STGV31</t>
  </si>
  <si>
    <t>Alternative Breaks Revenue</t>
  </si>
  <si>
    <t>Program Board Revenue</t>
  </si>
  <si>
    <t>Owl Radio Revenue</t>
  </si>
  <si>
    <t>Estimated Ending Balance</t>
  </si>
  <si>
    <t>Account Name:</t>
  </si>
  <si>
    <t>Fund:</t>
  </si>
  <si>
    <t>J00701</t>
  </si>
  <si>
    <t>Jupiter Student Union</t>
  </si>
  <si>
    <t>Boca Raton Campus Recreation</t>
  </si>
  <si>
    <t>Activity &amp; Services Fee</t>
  </si>
  <si>
    <t>Boca Rec Equipment Replacement</t>
  </si>
  <si>
    <t>Please provided detailed supplemental schedules in support of the expenses</t>
  </si>
  <si>
    <t>2.8%  OVERHEAD</t>
  </si>
  <si>
    <t>Programs and Services</t>
  </si>
  <si>
    <t>Support Services</t>
  </si>
  <si>
    <t>Travel</t>
  </si>
  <si>
    <t>SmartTag:</t>
  </si>
  <si>
    <t>Position Number</t>
  </si>
  <si>
    <t>Subtotal of OPS Wages</t>
  </si>
  <si>
    <t>Total OPS Costs</t>
  </si>
  <si>
    <t>TOTAL OPS - Graduate Assistants</t>
  </si>
  <si>
    <t>Grad Assistants</t>
  </si>
  <si>
    <t>TOTAL EXPENSE</t>
  </si>
  <si>
    <t>Filled/ Unfilled*</t>
  </si>
  <si>
    <r>
      <t xml:space="preserve">*If a position is unfilled, leave Position Title </t>
    </r>
    <r>
      <rPr>
        <b/>
        <u/>
        <sz val="11"/>
        <rFont val="Calibri"/>
        <family val="2"/>
      </rPr>
      <t>blank</t>
    </r>
    <r>
      <rPr>
        <sz val="11"/>
        <rFont val="Calibri"/>
        <family val="2"/>
      </rPr>
      <t>.</t>
    </r>
  </si>
  <si>
    <t>Student Government Operating</t>
  </si>
  <si>
    <t>TOTAL TRANSFERS OUT</t>
  </si>
  <si>
    <t>FAU Student</t>
  </si>
  <si>
    <t xml:space="preserve">Justification: </t>
  </si>
  <si>
    <t>Other Personnel Services (OPS)</t>
  </si>
  <si>
    <t>Other Personnel Services (OPS) Graduate Assistant</t>
  </si>
  <si>
    <t xml:space="preserve">       </t>
  </si>
  <si>
    <t>Transfers out</t>
  </si>
  <si>
    <t>Salaries and Benefits</t>
  </si>
  <si>
    <t>Amount Requested</t>
  </si>
  <si>
    <t>Justification:</t>
  </si>
  <si>
    <t>Other (if applicable)</t>
  </si>
  <si>
    <t>Food Services:</t>
  </si>
  <si>
    <t>Programs and Services:</t>
  </si>
  <si>
    <t>Travel:</t>
  </si>
  <si>
    <t>Support Services:</t>
  </si>
  <si>
    <t>Other (if applicable):</t>
  </si>
  <si>
    <t>Justification</t>
  </si>
  <si>
    <t xml:space="preserve">Name &amp; Title: </t>
  </si>
  <si>
    <t>Please use a separate Budget Request Form for each SmartTag</t>
  </si>
  <si>
    <t>Transfers Out to SmartTag(s):</t>
  </si>
  <si>
    <t xml:space="preserve">            A&amp;S SUPPLEMENTAL BUDGET REQUEST DOCUMENTATION</t>
  </si>
  <si>
    <t>(Individually list each spend category requested.  Show the unit cost of each item, number needed, and total amount. Provide justification for each item and relate it to specific project objectives. If appropriate, certain items may be shown by an estimated amount per year times the number of direct staff in the budget category.)</t>
  </si>
  <si>
    <t>FOR THE FISCAL YEAR ENDING June 30, 2020</t>
  </si>
  <si>
    <t>TAG001496</t>
  </si>
  <si>
    <t>SmartTag</t>
  </si>
  <si>
    <r>
      <t>S&amp;B</t>
    </r>
    <r>
      <rPr>
        <b/>
        <vertAlign val="superscript"/>
        <sz val="12"/>
        <rFont val="Garamond"/>
        <family val="1"/>
      </rPr>
      <t>1</t>
    </r>
  </si>
  <si>
    <t>OPS</t>
  </si>
  <si>
    <t>OPS Graduate Assistant</t>
  </si>
  <si>
    <t>Expense</t>
  </si>
  <si>
    <t>TAG000493</t>
  </si>
  <si>
    <t>Jupiter Burrow Activity Center</t>
  </si>
  <si>
    <t>TAG001294</t>
  </si>
  <si>
    <t>TAG001295</t>
  </si>
  <si>
    <t>TAG001296</t>
  </si>
  <si>
    <t>Broward Program Board</t>
  </si>
  <si>
    <t>TAG001297</t>
  </si>
  <si>
    <t>Student Involvement and Leadership - Davie</t>
  </si>
  <si>
    <t>TAG001309</t>
  </si>
  <si>
    <t>Davie Student Union Operation</t>
  </si>
  <si>
    <t>TAG001311</t>
  </si>
  <si>
    <t>TAG001313</t>
  </si>
  <si>
    <t>Boca Campus Recreation</t>
  </si>
  <si>
    <t>TAG001315</t>
  </si>
  <si>
    <t>TAG001488</t>
  </si>
  <si>
    <t>SG Conference Travel</t>
  </si>
  <si>
    <t>TAG001489</t>
  </si>
  <si>
    <t>TAG001492</t>
  </si>
  <si>
    <t>TAG001493</t>
  </si>
  <si>
    <t>TAG001494</t>
  </si>
  <si>
    <t>Graduate &amp; Professional Student Orgs (GPSO)</t>
  </si>
  <si>
    <t>TAG001495</t>
  </si>
  <si>
    <t>Graduate &amp; Professional Student Assoc. (GPSA)</t>
  </si>
  <si>
    <t>TAG001498</t>
  </si>
  <si>
    <t>TAG001499</t>
  </si>
  <si>
    <t>SG Lobby</t>
  </si>
  <si>
    <t>TAG001500</t>
  </si>
  <si>
    <t>TAG001501</t>
  </si>
  <si>
    <t>Disability Week (Student Accessibility Week)</t>
  </si>
  <si>
    <t>TAG001502</t>
  </si>
  <si>
    <t>TAG001503</t>
  </si>
  <si>
    <t>TAG001504</t>
  </si>
  <si>
    <t>TAG001505</t>
  </si>
  <si>
    <t>A&amp;S Accounting &amp; Budget Office</t>
  </si>
  <si>
    <t>TAG001506</t>
  </si>
  <si>
    <t>TAG001507</t>
  </si>
  <si>
    <t>TAG001508</t>
  </si>
  <si>
    <t>TAG001509</t>
  </si>
  <si>
    <t>SG Advisor Office</t>
  </si>
  <si>
    <t>TAG001510</t>
  </si>
  <si>
    <t>SG Operations</t>
  </si>
  <si>
    <t>TAG001511</t>
  </si>
  <si>
    <t>TAG001513</t>
  </si>
  <si>
    <t>Traditions Projects</t>
  </si>
  <si>
    <t>TAG001514</t>
  </si>
  <si>
    <t>TAG001515</t>
  </si>
  <si>
    <t>TAG001516</t>
  </si>
  <si>
    <t>TAG001517</t>
  </si>
  <si>
    <t>SG VP Executive Projects</t>
  </si>
  <si>
    <t>TAG001518</t>
  </si>
  <si>
    <t>TAG003502</t>
  </si>
  <si>
    <t xml:space="preserve">Student Involvement </t>
  </si>
  <si>
    <t>TAG003543</t>
  </si>
  <si>
    <t>TAG004958</t>
  </si>
  <si>
    <t>University Mascot</t>
  </si>
  <si>
    <t>TAG001317</t>
  </si>
  <si>
    <t>Sport Club Council</t>
  </si>
  <si>
    <t>TAG001320</t>
  </si>
  <si>
    <t>SG Boca Raton House Projects</t>
  </si>
  <si>
    <t>TAG001324</t>
  </si>
  <si>
    <t>SG COSO Admin - Boca</t>
  </si>
  <si>
    <t>TAG001330</t>
  </si>
  <si>
    <t>SG Stipends Boca</t>
  </si>
  <si>
    <t>TAG001331</t>
  </si>
  <si>
    <t xml:space="preserve">SG Student Accessibility Services </t>
  </si>
  <si>
    <t>TAG001332</t>
  </si>
  <si>
    <t>SG Night Owls</t>
  </si>
  <si>
    <t>TAG001334</t>
  </si>
  <si>
    <t>TAG001336</t>
  </si>
  <si>
    <t>SG COSO - Boca</t>
  </si>
  <si>
    <t>TAG001339</t>
  </si>
  <si>
    <t>SG Contingency Boca</t>
  </si>
  <si>
    <t>TAG001341</t>
  </si>
  <si>
    <t>SG Aids/Peer Education (PET)</t>
  </si>
  <si>
    <t>TAG001342</t>
  </si>
  <si>
    <t>Black Student Union (Multicultural Programming)</t>
  </si>
  <si>
    <t>TAG001345</t>
  </si>
  <si>
    <t>SG Administration Boca</t>
  </si>
  <si>
    <t>TAG001490</t>
  </si>
  <si>
    <t>S.A.V.I. Boca</t>
  </si>
  <si>
    <t>TAG001298</t>
  </si>
  <si>
    <t>SG Disability Services - Broward</t>
  </si>
  <si>
    <t>TAG001299</t>
  </si>
  <si>
    <t>SG Volunteer Center (S.A.V.I. Broward)</t>
  </si>
  <si>
    <t>TAG001300</t>
  </si>
  <si>
    <t>SG Achievement Awards Broward</t>
  </si>
  <si>
    <t>TAG001301</t>
  </si>
  <si>
    <t>SG Broward House Projects</t>
  </si>
  <si>
    <t>TAG001307</t>
  </si>
  <si>
    <t>SG Cultural Awareness Broward</t>
  </si>
  <si>
    <t>TAG001308</t>
  </si>
  <si>
    <t>Broward Campus Student Services</t>
  </si>
  <si>
    <t>TAG001321</t>
  </si>
  <si>
    <t>SG Executive Projects Broward</t>
  </si>
  <si>
    <t>TAG001327</t>
  </si>
  <si>
    <t>SG COSO - Broward</t>
  </si>
  <si>
    <t>TAG001329</t>
  </si>
  <si>
    <t>SG Stipends Broward</t>
  </si>
  <si>
    <t>TAG001333</t>
  </si>
  <si>
    <t>SG COSO Admin - Broward</t>
  </si>
  <si>
    <t>TAG001337</t>
  </si>
  <si>
    <t>SG Contingency Broward</t>
  </si>
  <si>
    <t>TAG001343</t>
  </si>
  <si>
    <t>SG Administration Broward</t>
  </si>
  <si>
    <t>TAG001310</t>
  </si>
  <si>
    <t>S.A.V.I. Jupiter</t>
  </si>
  <si>
    <t>TAG001316</t>
  </si>
  <si>
    <t>SG Student Affairs Jupiter</t>
  </si>
  <si>
    <t>TAG001319</t>
  </si>
  <si>
    <t>SG Jupiter House Projects</t>
  </si>
  <si>
    <t>TAG001322</t>
  </si>
  <si>
    <t>SG Executive Projects Jupiter</t>
  </si>
  <si>
    <t>TAG001323</t>
  </si>
  <si>
    <t>Diversity Student Services Jupiter</t>
  </si>
  <si>
    <t>TAG001325</t>
  </si>
  <si>
    <t>Campus SG Marketing Jupiter</t>
  </si>
  <si>
    <t>TAG001326</t>
  </si>
  <si>
    <t>SG COSO Admin - Jupiter</t>
  </si>
  <si>
    <t>TAG001328</t>
  </si>
  <si>
    <t>SG COSO - Jupiter</t>
  </si>
  <si>
    <t>TAG001344</t>
  </si>
  <si>
    <t>SG Administration Jupiter</t>
  </si>
  <si>
    <t>2019-2020
BUDGET REQUEST</t>
  </si>
  <si>
    <t>2019-2020
Requested Budget</t>
  </si>
  <si>
    <t>2019-2020 Requested Budget</t>
  </si>
  <si>
    <t>2019-2020 BUDGET REQUEST</t>
  </si>
  <si>
    <t>2018-2019
APPROVED BUDGET</t>
  </si>
  <si>
    <t>% Increase over 
2018-2019
Approved Budget</t>
  </si>
  <si>
    <t>Select SmarTag From Dropdown</t>
  </si>
  <si>
    <t>This will auto populate</t>
  </si>
  <si>
    <t>Select One</t>
  </si>
  <si>
    <t xml:space="preserve">To Student Budget Appropriations Committee:  (Select Only 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</si>
</sst>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_(* \(#,##0\);_(* &quot;-&quot;_);_(@_)"/>
    <numFmt numFmtId="44" formatCode="_(&quot;$&quot;* #,##0.00_);_(&quot;$&quot;* \(#,##0.00\);_(&quot;$&quot;* &quot;-&quot;??_);_(@_)"/>
    <numFmt numFmtId="43" formatCode="_(* #,##0.00_);_(* \(#,##0.00\);_(* &quot;-&quot;??_);_(@_)"/>
    <numFmt numFmtId="164" formatCode="&quot;$&quot;#,##0.00"/>
    <numFmt numFmtId="165" formatCode="#,###.00"/>
    <numFmt numFmtId="166" formatCode="_(* #,##0_);_(* \(#,##0\);_(* &quot;-&quot;??_);_(@_)"/>
    <numFmt numFmtId="167" formatCode="&quot;$&quot;#,##0"/>
    <numFmt numFmtId="168" formatCode="_(* #,##0.00_);_(* \(#,##0.00\);_(* &quot;-&quot;_);_(@_)"/>
  </numFmts>
  <fonts count="46">
    <font>
      <sz val="10"/>
      <name val="Arial"/>
    </font>
    <font>
      <sz val="10"/>
      <name val="Arial"/>
      <family val="2"/>
    </font>
    <font>
      <b/>
      <sz val="12"/>
      <name val="Arial"/>
      <family val="2"/>
    </font>
    <font>
      <sz val="12"/>
      <name val="Arial"/>
      <family val="2"/>
    </font>
    <font>
      <b/>
      <u/>
      <sz val="12"/>
      <name val="Arial"/>
      <family val="2"/>
    </font>
    <font>
      <b/>
      <sz val="14"/>
      <name val="Arial"/>
      <family val="2"/>
    </font>
    <font>
      <b/>
      <sz val="12"/>
      <color indexed="10"/>
      <name val="Arial"/>
      <family val="2"/>
    </font>
    <font>
      <sz val="8"/>
      <name val="Arial"/>
      <family val="2"/>
    </font>
    <font>
      <sz val="10"/>
      <name val="Arial"/>
      <family val="2"/>
    </font>
    <font>
      <b/>
      <sz val="12"/>
      <name val="Times New Roman"/>
      <family val="1"/>
    </font>
    <font>
      <b/>
      <sz val="10"/>
      <name val="Arial"/>
      <family val="2"/>
    </font>
    <font>
      <sz val="11"/>
      <name val="Calibri"/>
      <family val="2"/>
    </font>
    <font>
      <sz val="11"/>
      <color indexed="9"/>
      <name val="Calibri"/>
      <family val="2"/>
    </font>
    <font>
      <b/>
      <sz val="11"/>
      <color indexed="9"/>
      <name val="Calibri"/>
      <family val="2"/>
    </font>
    <font>
      <b/>
      <sz val="11"/>
      <name val="Calibri"/>
      <family val="2"/>
    </font>
    <font>
      <b/>
      <sz val="11"/>
      <color indexed="56"/>
      <name val="Arial"/>
      <family val="2"/>
    </font>
    <font>
      <b/>
      <sz val="12"/>
      <color indexed="56"/>
      <name val="Arial"/>
      <family val="2"/>
    </font>
    <font>
      <b/>
      <sz val="11"/>
      <color indexed="8"/>
      <name val="Arial"/>
      <family val="2"/>
    </font>
    <font>
      <b/>
      <sz val="8"/>
      <color indexed="56"/>
      <name val="Arial"/>
      <family val="2"/>
    </font>
    <font>
      <b/>
      <sz val="8"/>
      <color indexed="8"/>
      <name val="Arial"/>
      <family val="2"/>
    </font>
    <font>
      <b/>
      <sz val="11"/>
      <color indexed="9"/>
      <name val="Arial"/>
      <family val="2"/>
    </font>
    <font>
      <sz val="11"/>
      <name val="Calibri"/>
      <family val="2"/>
    </font>
    <font>
      <i/>
      <sz val="11"/>
      <name val="Calibri"/>
      <family val="2"/>
    </font>
    <font>
      <b/>
      <i/>
      <sz val="11"/>
      <name val="Calibri"/>
      <family val="2"/>
    </font>
    <font>
      <sz val="8"/>
      <name val="Arial"/>
      <family val="2"/>
    </font>
    <font>
      <sz val="10"/>
      <color indexed="8"/>
      <name val="Arial"/>
      <family val="2"/>
    </font>
    <font>
      <b/>
      <sz val="11"/>
      <color indexed="10"/>
      <name val="Calibri"/>
      <family val="2"/>
    </font>
    <font>
      <b/>
      <sz val="11"/>
      <name val="script"/>
    </font>
    <font>
      <b/>
      <sz val="14"/>
      <name val="Brush Script MT"/>
      <family val="4"/>
    </font>
    <font>
      <b/>
      <u/>
      <sz val="11"/>
      <name val="Calibri"/>
      <family val="2"/>
    </font>
    <font>
      <b/>
      <sz val="11"/>
      <color indexed="12"/>
      <name val="Calibri"/>
      <family val="2"/>
    </font>
    <font>
      <u/>
      <sz val="10"/>
      <color theme="10"/>
      <name val="Arial"/>
      <family val="2"/>
    </font>
    <font>
      <b/>
      <sz val="11"/>
      <name val="Calibri"/>
      <family val="2"/>
      <scheme val="minor"/>
    </font>
    <font>
      <sz val="11"/>
      <name val="Calibri"/>
      <family val="2"/>
      <scheme val="minor"/>
    </font>
    <font>
      <sz val="11"/>
      <color rgb="FF000000"/>
      <name val="Calibri"/>
      <family val="2"/>
      <scheme val="minor"/>
    </font>
    <font>
      <b/>
      <sz val="11"/>
      <color rgb="FFFF0000"/>
      <name val="Calibri"/>
      <family val="2"/>
      <scheme val="minor"/>
    </font>
    <font>
      <i/>
      <sz val="11"/>
      <name val="Calibri"/>
      <family val="2"/>
      <scheme val="minor"/>
    </font>
    <font>
      <b/>
      <u/>
      <sz val="11"/>
      <name val="Calibri"/>
      <family val="2"/>
      <scheme val="minor"/>
    </font>
    <font>
      <b/>
      <sz val="12"/>
      <name val="Garamond"/>
      <family val="1"/>
    </font>
    <font>
      <b/>
      <vertAlign val="superscript"/>
      <sz val="12"/>
      <name val="Garamond"/>
      <family val="1"/>
    </font>
    <font>
      <b/>
      <sz val="11"/>
      <name val="Garamond"/>
      <family val="1"/>
    </font>
    <font>
      <sz val="12"/>
      <name val="Garamond"/>
      <family val="1"/>
    </font>
    <font>
      <b/>
      <u/>
      <sz val="10"/>
      <color theme="10"/>
      <name val="Arial"/>
      <family val="2"/>
    </font>
    <font>
      <b/>
      <sz val="11"/>
      <color rgb="FFFF0000"/>
      <name val="Calibri"/>
      <family val="2"/>
    </font>
    <font>
      <sz val="9"/>
      <color indexed="81"/>
      <name val="Tahoma"/>
      <family val="2"/>
    </font>
    <font>
      <b/>
      <sz val="9"/>
      <color indexed="81"/>
      <name val="Tahoma"/>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6"/>
        <bgColor indexed="64"/>
      </patternFill>
    </fill>
    <fill>
      <patternFill patternType="solid">
        <fgColor indexed="36"/>
        <bgColor indexed="64"/>
      </patternFill>
    </fill>
    <fill>
      <patternFill patternType="solid">
        <fgColor theme="8" tint="0.59999389629810485"/>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8"/>
      </top>
      <bottom/>
      <diagonal/>
    </border>
    <border>
      <left/>
      <right/>
      <top/>
      <bottom style="thick">
        <color indexed="56"/>
      </bottom>
      <diagonal/>
    </border>
    <border>
      <left/>
      <right/>
      <top style="thick">
        <color indexed="56"/>
      </top>
      <bottom/>
      <diagonal/>
    </border>
    <border>
      <left style="medium">
        <color indexed="8"/>
      </left>
      <right/>
      <top style="medium">
        <color indexed="8"/>
      </top>
      <bottom/>
      <diagonal/>
    </border>
    <border>
      <left style="medium">
        <color indexed="8"/>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ck">
        <color indexed="64"/>
      </top>
      <bottom style="thick">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double">
        <color indexed="64"/>
      </bottom>
      <diagonal/>
    </border>
    <border>
      <left/>
      <right/>
      <top style="medium">
        <color indexed="64"/>
      </top>
      <bottom/>
      <diagonal/>
    </border>
    <border>
      <left/>
      <right/>
      <top style="medium">
        <color indexed="64"/>
      </top>
      <bottom style="double">
        <color indexed="64"/>
      </bottom>
      <diagonal/>
    </border>
  </borders>
  <cellStyleXfs count="8">
    <xf numFmtId="0" fontId="0" fillId="0" borderId="0"/>
    <xf numFmtId="43" fontId="1"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44" fontId="8" fillId="0" borderId="0" applyFont="0" applyFill="0" applyBorder="0" applyAlignment="0" applyProtection="0"/>
    <xf numFmtId="43" fontId="1" fillId="0" borderId="0" applyFont="0" applyFill="0" applyBorder="0" applyAlignment="0" applyProtection="0"/>
  </cellStyleXfs>
  <cellXfs count="288">
    <xf numFmtId="0" fontId="0" fillId="0" borderId="0" xfId="0"/>
    <xf numFmtId="0" fontId="2" fillId="0" borderId="1" xfId="0" applyFont="1" applyBorder="1" applyAlignment="1">
      <alignment wrapText="1"/>
    </xf>
    <xf numFmtId="0" fontId="2" fillId="0" borderId="1" xfId="0" applyFont="1" applyBorder="1"/>
    <xf numFmtId="0" fontId="2" fillId="0" borderId="0" xfId="0" applyFont="1" applyAlignment="1">
      <alignment horizontal="left"/>
    </xf>
    <xf numFmtId="0" fontId="3" fillId="0" borderId="0" xfId="0" applyFont="1" applyAlignment="1">
      <alignment horizontal="left"/>
    </xf>
    <xf numFmtId="0" fontId="3" fillId="0" borderId="0" xfId="0" applyFont="1"/>
    <xf numFmtId="0" fontId="2" fillId="0" borderId="1" xfId="0" applyFont="1" applyBorder="1" applyAlignment="1">
      <alignment horizontal="left"/>
    </xf>
    <xf numFmtId="0" fontId="2" fillId="0" borderId="1" xfId="0" applyFont="1" applyBorder="1" applyAlignment="1">
      <alignment horizontal="center"/>
    </xf>
    <xf numFmtId="0" fontId="4" fillId="0" borderId="0" xfId="0" applyFont="1" applyAlignment="1"/>
    <xf numFmtId="0" fontId="2" fillId="0" borderId="0" xfId="0" applyFont="1" applyAlignment="1"/>
    <xf numFmtId="0" fontId="6" fillId="0" borderId="0" xfId="0" applyFont="1" applyAlignment="1">
      <alignment horizontal="left"/>
    </xf>
    <xf numFmtId="3" fontId="3" fillId="0" borderId="1" xfId="0" applyNumberFormat="1" applyFont="1" applyBorder="1"/>
    <xf numFmtId="0" fontId="2" fillId="0" borderId="0" xfId="0" applyFont="1" applyBorder="1" applyAlignment="1">
      <alignment horizontal="left"/>
    </xf>
    <xf numFmtId="3" fontId="3" fillId="0" borderId="0" xfId="0" applyNumberFormat="1" applyFont="1" applyBorder="1"/>
    <xf numFmtId="0" fontId="2" fillId="0" borderId="2" xfId="0" applyFont="1" applyBorder="1"/>
    <xf numFmtId="3" fontId="3" fillId="0" borderId="2" xfId="0" applyNumberFormat="1" applyFont="1" applyBorder="1"/>
    <xf numFmtId="3" fontId="3" fillId="0" borderId="1" xfId="0" applyNumberFormat="1" applyFont="1" applyBorder="1" applyAlignment="1">
      <alignment horizontal="right"/>
    </xf>
    <xf numFmtId="3" fontId="2" fillId="0" borderId="1" xfId="0" applyNumberFormat="1" applyFont="1" applyBorder="1"/>
    <xf numFmtId="3" fontId="0" fillId="0" borderId="1" xfId="0" applyNumberFormat="1" applyBorder="1"/>
    <xf numFmtId="0" fontId="9" fillId="0" borderId="0" xfId="0" applyFont="1" applyBorder="1" applyAlignment="1">
      <alignment horizontal="center"/>
    </xf>
    <xf numFmtId="0" fontId="0" fillId="0" borderId="0" xfId="0" applyBorder="1"/>
    <xf numFmtId="0" fontId="9" fillId="0" borderId="0" xfId="0" applyFont="1" applyBorder="1"/>
    <xf numFmtId="0" fontId="10" fillId="0" borderId="0" xfId="0" applyFont="1" applyBorder="1" applyAlignment="1">
      <alignment horizontal="center"/>
    </xf>
    <xf numFmtId="0" fontId="2" fillId="0" borderId="3" xfId="0" applyFont="1" applyBorder="1"/>
    <xf numFmtId="3" fontId="3" fillId="0" borderId="4" xfId="0" applyNumberFormat="1" applyFont="1" applyBorder="1"/>
    <xf numFmtId="0" fontId="2" fillId="0" borderId="4" xfId="0" applyFont="1" applyBorder="1" applyAlignment="1">
      <alignment horizontal="left"/>
    </xf>
    <xf numFmtId="3" fontId="3" fillId="0" borderId="5" xfId="0" applyNumberFormat="1" applyFont="1" applyBorder="1"/>
    <xf numFmtId="0" fontId="3" fillId="0" borderId="0" xfId="0" applyFont="1" applyBorder="1"/>
    <xf numFmtId="0" fontId="2" fillId="0" borderId="0" xfId="0" applyFont="1" applyBorder="1" applyAlignment="1">
      <alignment horizontal="center" wrapText="1"/>
    </xf>
    <xf numFmtId="49" fontId="2" fillId="0" borderId="6" xfId="0" applyNumberFormat="1" applyFont="1" applyBorder="1" applyAlignment="1">
      <alignment horizontal="center" wrapText="1"/>
    </xf>
    <xf numFmtId="3" fontId="3" fillId="0" borderId="7" xfId="0" applyNumberFormat="1" applyFont="1" applyBorder="1" applyAlignment="1">
      <alignment wrapText="1"/>
    </xf>
    <xf numFmtId="0" fontId="2" fillId="0" borderId="4" xfId="0" applyFont="1" applyBorder="1" applyAlignment="1">
      <alignment horizontal="center" wrapText="1"/>
    </xf>
    <xf numFmtId="3" fontId="2" fillId="0" borderId="4" xfId="0" applyNumberFormat="1" applyFont="1" applyBorder="1"/>
    <xf numFmtId="0" fontId="2" fillId="0" borderId="4" xfId="0" applyFont="1" applyBorder="1" applyAlignment="1">
      <alignment horizontal="center"/>
    </xf>
    <xf numFmtId="3" fontId="2" fillId="0" borderId="4" xfId="0" applyNumberFormat="1" applyFont="1" applyBorder="1" applyAlignment="1">
      <alignment horizontal="center" wrapText="1"/>
    </xf>
    <xf numFmtId="3" fontId="2" fillId="0" borderId="2" xfId="0" applyNumberFormat="1" applyFont="1" applyBorder="1" applyAlignment="1">
      <alignment horizontal="center" wrapText="1"/>
    </xf>
    <xf numFmtId="0" fontId="5" fillId="2" borderId="0" xfId="0" applyFont="1" applyFill="1" applyAlignment="1">
      <alignment wrapText="1"/>
    </xf>
    <xf numFmtId="0" fontId="14" fillId="0" borderId="0" xfId="0" applyFont="1"/>
    <xf numFmtId="165" fontId="15" fillId="3" borderId="8" xfId="0" applyNumberFormat="1" applyFont="1" applyFill="1" applyBorder="1" applyAlignment="1">
      <alignment horizontal="right"/>
    </xf>
    <xf numFmtId="0" fontId="16" fillId="0" borderId="0" xfId="0" applyFont="1" applyAlignment="1">
      <alignment horizontal="left"/>
    </xf>
    <xf numFmtId="0" fontId="8" fillId="0" borderId="0" xfId="0" applyFont="1" applyAlignment="1"/>
    <xf numFmtId="0" fontId="17" fillId="0" borderId="9" xfId="0" applyFont="1" applyBorder="1" applyAlignment="1"/>
    <xf numFmtId="0" fontId="16" fillId="0" borderId="10" xfId="0" applyFont="1" applyBorder="1" applyAlignment="1">
      <alignment horizontal="center"/>
    </xf>
    <xf numFmtId="0" fontId="18" fillId="0" borderId="0" xfId="0" applyFont="1" applyAlignment="1">
      <alignment horizontal="left"/>
    </xf>
    <xf numFmtId="0" fontId="19" fillId="0" borderId="0" xfId="0" applyFont="1" applyAlignment="1">
      <alignment horizontal="left"/>
    </xf>
    <xf numFmtId="0" fontId="19" fillId="0" borderId="9" xfId="0" applyFont="1" applyBorder="1" applyAlignment="1">
      <alignment horizontal="left"/>
    </xf>
    <xf numFmtId="0" fontId="17" fillId="0" borderId="10" xfId="0" applyFont="1" applyBorder="1" applyAlignment="1"/>
    <xf numFmtId="0" fontId="20" fillId="4" borderId="0" xfId="0" applyFont="1" applyFill="1" applyAlignment="1"/>
    <xf numFmtId="0" fontId="20" fillId="4" borderId="0" xfId="0" applyFont="1" applyFill="1" applyAlignment="1">
      <alignment horizontal="right"/>
    </xf>
    <xf numFmtId="0" fontId="17" fillId="2" borderId="11" xfId="0" applyFont="1" applyFill="1" applyBorder="1" applyAlignment="1"/>
    <xf numFmtId="165" fontId="17" fillId="2" borderId="11" xfId="0" applyNumberFormat="1" applyFont="1" applyFill="1" applyBorder="1" applyAlignment="1">
      <alignment horizontal="right"/>
    </xf>
    <xf numFmtId="0" fontId="17" fillId="2" borderId="12" xfId="0" applyFont="1" applyFill="1" applyBorder="1" applyAlignment="1"/>
    <xf numFmtId="0" fontId="15" fillId="3" borderId="8" xfId="0" applyFont="1" applyFill="1" applyBorder="1" applyAlignment="1"/>
    <xf numFmtId="0" fontId="17" fillId="0" borderId="0" xfId="0" applyFont="1" applyAlignment="1"/>
    <xf numFmtId="0" fontId="19" fillId="0" borderId="0" xfId="0" applyFont="1" applyAlignment="1"/>
    <xf numFmtId="0" fontId="20" fillId="5" borderId="0" xfId="0" applyFont="1" applyFill="1" applyAlignment="1"/>
    <xf numFmtId="0" fontId="21" fillId="0" borderId="0" xfId="0" applyFont="1"/>
    <xf numFmtId="0" fontId="21" fillId="0" borderId="0" xfId="0" applyFont="1" applyAlignment="1">
      <alignment horizontal="left"/>
    </xf>
    <xf numFmtId="0" fontId="14" fillId="0" borderId="0" xfId="0" applyFont="1" applyAlignment="1">
      <alignment horizontal="left"/>
    </xf>
    <xf numFmtId="0" fontId="12" fillId="0" borderId="0" xfId="0" applyFont="1"/>
    <xf numFmtId="3" fontId="14" fillId="0" borderId="4" xfId="0" applyNumberFormat="1" applyFont="1" applyBorder="1"/>
    <xf numFmtId="0" fontId="14" fillId="0" borderId="0" xfId="0" applyFont="1" applyBorder="1" applyAlignment="1">
      <alignment horizontal="left"/>
    </xf>
    <xf numFmtId="3" fontId="21" fillId="0" borderId="0" xfId="0" applyNumberFormat="1" applyFont="1" applyBorder="1"/>
    <xf numFmtId="0" fontId="14" fillId="0" borderId="0" xfId="0" applyFont="1" applyAlignment="1">
      <alignment horizontal="center"/>
    </xf>
    <xf numFmtId="3" fontId="14" fillId="0" borderId="13" xfId="0" applyNumberFormat="1" applyFont="1" applyBorder="1"/>
    <xf numFmtId="3" fontId="14" fillId="0" borderId="14" xfId="0" applyNumberFormat="1" applyFont="1" applyBorder="1"/>
    <xf numFmtId="164" fontId="21" fillId="0" borderId="0" xfId="0" applyNumberFormat="1" applyFont="1" applyBorder="1"/>
    <xf numFmtId="0" fontId="22" fillId="0" borderId="0" xfId="0" applyFont="1"/>
    <xf numFmtId="0" fontId="13" fillId="0" borderId="0" xfId="0" applyFont="1"/>
    <xf numFmtId="0" fontId="14" fillId="0" borderId="0" xfId="0" applyFont="1" applyAlignment="1"/>
    <xf numFmtId="0" fontId="21" fillId="0" borderId="0" xfId="0" applyFont="1" applyAlignment="1">
      <alignment horizontal="center"/>
    </xf>
    <xf numFmtId="0" fontId="14" fillId="0" borderId="15" xfId="0" applyFont="1" applyBorder="1" applyAlignment="1">
      <alignment horizontal="center"/>
    </xf>
    <xf numFmtId="0" fontId="14" fillId="0" borderId="16" xfId="0" applyFont="1" applyBorder="1" applyAlignment="1">
      <alignment horizontal="center"/>
    </xf>
    <xf numFmtId="0" fontId="14" fillId="0" borderId="16" xfId="0" applyFont="1" applyBorder="1" applyAlignment="1">
      <alignment horizontal="center" vertical="center"/>
    </xf>
    <xf numFmtId="0" fontId="14" fillId="0" borderId="15" xfId="0" applyFont="1" applyBorder="1" applyAlignment="1">
      <alignment horizontal="center" vertical="center"/>
    </xf>
    <xf numFmtId="0" fontId="14" fillId="0" borderId="15" xfId="0" applyFont="1" applyBorder="1" applyAlignment="1">
      <alignment vertical="center"/>
    </xf>
    <xf numFmtId="0" fontId="14" fillId="0" borderId="0" xfId="0" applyFont="1" applyAlignment="1">
      <alignment horizontal="centerContinuous"/>
    </xf>
    <xf numFmtId="10" fontId="14" fillId="0" borderId="0" xfId="0" applyNumberFormat="1" applyFont="1" applyBorder="1" applyAlignment="1">
      <alignment horizontal="left"/>
    </xf>
    <xf numFmtId="0" fontId="14" fillId="3" borderId="0" xfId="0" applyFont="1" applyFill="1" applyAlignment="1">
      <alignment horizontal="left"/>
    </xf>
    <xf numFmtId="0" fontId="21" fillId="0" borderId="0" xfId="0" applyFont="1" applyAlignment="1">
      <alignment wrapText="1"/>
    </xf>
    <xf numFmtId="164" fontId="14" fillId="0" borderId="0" xfId="0" applyNumberFormat="1" applyFont="1" applyBorder="1" applyAlignment="1">
      <alignment horizontal="left"/>
    </xf>
    <xf numFmtId="3" fontId="21" fillId="0" borderId="0" xfId="0" applyNumberFormat="1" applyFont="1" applyBorder="1" applyAlignment="1">
      <alignment horizontal="right"/>
    </xf>
    <xf numFmtId="164" fontId="14" fillId="3" borderId="0" xfId="0" applyNumberFormat="1" applyFont="1" applyFill="1" applyBorder="1"/>
    <xf numFmtId="49" fontId="21" fillId="0" borderId="0" xfId="0" applyNumberFormat="1" applyFont="1" applyBorder="1" applyAlignment="1">
      <alignment horizontal="center"/>
    </xf>
    <xf numFmtId="164" fontId="21" fillId="0" borderId="0" xfId="0" applyNumberFormat="1" applyFont="1" applyBorder="1" applyAlignment="1">
      <alignment horizontal="center"/>
    </xf>
    <xf numFmtId="0" fontId="23" fillId="0" borderId="0" xfId="0" applyFont="1"/>
    <xf numFmtId="0" fontId="11" fillId="0" borderId="0" xfId="0" applyFont="1"/>
    <xf numFmtId="0" fontId="13" fillId="0" borderId="0" xfId="0" applyFont="1" applyAlignment="1">
      <alignment horizontal="center"/>
    </xf>
    <xf numFmtId="0" fontId="13" fillId="0" borderId="0" xfId="0" applyFont="1" applyFill="1"/>
    <xf numFmtId="0" fontId="12" fillId="0" borderId="0" xfId="0" applyFont="1" applyAlignment="1">
      <alignment wrapText="1"/>
    </xf>
    <xf numFmtId="4" fontId="8" fillId="0" borderId="0" xfId="3" applyNumberFormat="1" applyFont="1" applyFill="1" applyBorder="1" applyAlignment="1">
      <alignment horizontal="left" vertical="center"/>
    </xf>
    <xf numFmtId="0" fontId="8" fillId="2" borderId="0" xfId="5" applyFont="1" applyFill="1" applyBorder="1" applyAlignment="1">
      <alignment horizontal="left" vertical="center"/>
    </xf>
    <xf numFmtId="0" fontId="8" fillId="0" borderId="0" xfId="0" applyFont="1" applyFill="1" applyBorder="1" applyAlignment="1">
      <alignment horizontal="left" vertical="center"/>
    </xf>
    <xf numFmtId="166" fontId="8" fillId="0" borderId="0" xfId="1" applyNumberFormat="1" applyFont="1" applyFill="1" applyBorder="1" applyAlignment="1">
      <alignment horizontal="left" vertical="center"/>
    </xf>
    <xf numFmtId="41" fontId="8" fillId="0" borderId="0" xfId="0" applyNumberFormat="1" applyFont="1" applyFill="1" applyBorder="1" applyAlignment="1">
      <alignment horizontal="left" vertical="center"/>
    </xf>
    <xf numFmtId="0" fontId="8" fillId="0" borderId="0" xfId="0" applyFont="1" applyAlignment="1">
      <alignment horizontal="left"/>
    </xf>
    <xf numFmtId="0" fontId="8" fillId="0" borderId="0" xfId="0" applyFont="1" applyFill="1" applyBorder="1" applyAlignment="1">
      <alignment horizontal="left"/>
    </xf>
    <xf numFmtId="41" fontId="8" fillId="0" borderId="0" xfId="0" applyNumberFormat="1" applyFont="1" applyFill="1" applyBorder="1" applyAlignment="1">
      <alignment horizontal="left"/>
    </xf>
    <xf numFmtId="3" fontId="8" fillId="0" borderId="0" xfId="0" applyNumberFormat="1" applyFont="1" applyFill="1" applyBorder="1" applyAlignment="1">
      <alignment horizontal="left"/>
    </xf>
    <xf numFmtId="166" fontId="8" fillId="0" borderId="0" xfId="1" applyNumberFormat="1" applyFont="1" applyFill="1" applyBorder="1" applyAlignment="1">
      <alignment horizontal="left"/>
    </xf>
    <xf numFmtId="49" fontId="8" fillId="0" borderId="0" xfId="0" applyNumberFormat="1" applyFont="1" applyFill="1" applyBorder="1" applyAlignment="1">
      <alignment horizontal="left"/>
    </xf>
    <xf numFmtId="0" fontId="8" fillId="0" borderId="0" xfId="0" applyNumberFormat="1" applyFont="1" applyFill="1" applyBorder="1" applyAlignment="1">
      <alignment horizontal="left"/>
    </xf>
    <xf numFmtId="41" fontId="8" fillId="0" borderId="0" xfId="1" applyNumberFormat="1" applyFont="1" applyFill="1" applyBorder="1" applyAlignment="1">
      <alignment horizontal="left"/>
    </xf>
    <xf numFmtId="0" fontId="8" fillId="0" borderId="0" xfId="0" applyFont="1" applyFill="1" applyBorder="1" applyAlignment="1">
      <alignment horizontal="left" wrapText="1"/>
    </xf>
    <xf numFmtId="0" fontId="8" fillId="0" borderId="0" xfId="5" applyFont="1" applyFill="1" applyBorder="1" applyAlignment="1">
      <alignment horizontal="left"/>
    </xf>
    <xf numFmtId="41" fontId="8" fillId="0" borderId="0" xfId="2" applyNumberFormat="1" applyFont="1" applyFill="1" applyBorder="1" applyAlignment="1">
      <alignment horizontal="left"/>
    </xf>
    <xf numFmtId="0" fontId="25" fillId="0" borderId="0" xfId="0" applyFont="1" applyBorder="1" applyAlignment="1">
      <alignment horizontal="left"/>
    </xf>
    <xf numFmtId="41" fontId="8" fillId="0" borderId="0" xfId="3" applyNumberFormat="1" applyFont="1" applyFill="1" applyBorder="1" applyAlignment="1">
      <alignment horizontal="left"/>
    </xf>
    <xf numFmtId="0" fontId="14" fillId="0" borderId="0" xfId="0" applyNumberFormat="1" applyFont="1" applyFill="1" applyBorder="1" applyAlignment="1"/>
    <xf numFmtId="0" fontId="14" fillId="0" borderId="0" xfId="0" applyFont="1" applyFill="1" applyBorder="1" applyAlignment="1"/>
    <xf numFmtId="0" fontId="14" fillId="0" borderId="4" xfId="0" applyFont="1" applyBorder="1" applyAlignment="1">
      <alignment horizontal="center"/>
    </xf>
    <xf numFmtId="10" fontId="14" fillId="0" borderId="4" xfId="0" applyNumberFormat="1" applyFont="1" applyBorder="1" applyAlignment="1">
      <alignment horizontal="center"/>
    </xf>
    <xf numFmtId="0" fontId="14" fillId="0" borderId="18" xfId="0" applyFont="1" applyBorder="1" applyAlignment="1">
      <alignment horizontal="center"/>
    </xf>
    <xf numFmtId="167" fontId="14" fillId="3" borderId="1" xfId="0" applyNumberFormat="1" applyFont="1" applyFill="1" applyBorder="1" applyAlignment="1">
      <alignment horizontal="right"/>
    </xf>
    <xf numFmtId="167" fontId="14" fillId="0" borderId="19" xfId="0" applyNumberFormat="1" applyFont="1" applyBorder="1"/>
    <xf numFmtId="167" fontId="14" fillId="0" borderId="20" xfId="0" applyNumberFormat="1" applyFont="1" applyBorder="1"/>
    <xf numFmtId="167" fontId="14" fillId="0" borderId="14" xfId="0" applyNumberFormat="1" applyFont="1" applyBorder="1"/>
    <xf numFmtId="0" fontId="14" fillId="0" borderId="0" xfId="0" applyFont="1" applyBorder="1" applyAlignment="1">
      <alignment vertical="center" wrapText="1"/>
    </xf>
    <xf numFmtId="3" fontId="21" fillId="0" borderId="4" xfId="0" applyNumberFormat="1" applyFont="1" applyBorder="1" applyAlignment="1">
      <alignment horizontal="center"/>
    </xf>
    <xf numFmtId="3" fontId="21" fillId="0" borderId="4" xfId="0" applyNumberFormat="1" applyFont="1" applyBorder="1" applyAlignment="1">
      <alignment horizontal="right"/>
    </xf>
    <xf numFmtId="167" fontId="21" fillId="0" borderId="4" xfId="0" applyNumberFormat="1" applyFont="1" applyBorder="1" applyAlignment="1">
      <alignment horizontal="right"/>
    </xf>
    <xf numFmtId="49" fontId="21" fillId="0" borderId="4" xfId="0" applyNumberFormat="1" applyFont="1" applyFill="1" applyBorder="1" applyAlignment="1">
      <alignment horizontal="center"/>
    </xf>
    <xf numFmtId="164" fontId="21" fillId="0" borderId="4" xfId="0" applyNumberFormat="1" applyFont="1" applyFill="1" applyBorder="1" applyAlignment="1">
      <alignment horizontal="left"/>
    </xf>
    <xf numFmtId="3" fontId="21" fillId="0" borderId="4" xfId="0" applyNumberFormat="1" applyFont="1" applyFill="1" applyBorder="1" applyAlignment="1">
      <alignment horizontal="right"/>
    </xf>
    <xf numFmtId="3" fontId="21" fillId="0" borderId="21" xfId="0" applyNumberFormat="1" applyFont="1" applyBorder="1" applyAlignment="1">
      <alignment horizontal="center"/>
    </xf>
    <xf numFmtId="3" fontId="21" fillId="0" borderId="21" xfId="0" applyNumberFormat="1" applyFont="1" applyBorder="1" applyAlignment="1">
      <alignment horizontal="right"/>
    </xf>
    <xf numFmtId="167" fontId="21" fillId="0" borderId="21" xfId="0" applyNumberFormat="1" applyFont="1" applyBorder="1" applyAlignment="1">
      <alignment horizontal="right"/>
    </xf>
    <xf numFmtId="0" fontId="14" fillId="2" borderId="22" xfId="0" applyFont="1" applyFill="1" applyBorder="1" applyAlignment="1">
      <alignment horizontal="center" wrapText="1"/>
    </xf>
    <xf numFmtId="0" fontId="14" fillId="2" borderId="23" xfId="0" applyFont="1" applyFill="1" applyBorder="1" applyAlignment="1">
      <alignment horizontal="center" wrapText="1"/>
    </xf>
    <xf numFmtId="0" fontId="14" fillId="0" borderId="23" xfId="0" applyFont="1" applyBorder="1" applyAlignment="1">
      <alignment horizontal="center" wrapText="1"/>
    </xf>
    <xf numFmtId="0" fontId="14" fillId="0" borderId="24" xfId="0" applyFont="1" applyBorder="1" applyAlignment="1">
      <alignment horizontal="center" wrapText="1"/>
    </xf>
    <xf numFmtId="167" fontId="21" fillId="0" borderId="0" xfId="0" applyNumberFormat="1" applyFont="1" applyBorder="1" applyAlignment="1">
      <alignment horizontal="right"/>
    </xf>
    <xf numFmtId="164" fontId="21" fillId="0" borderId="4" xfId="0" applyNumberFormat="1" applyFont="1" applyFill="1" applyBorder="1" applyAlignment="1">
      <alignment horizontal="center"/>
    </xf>
    <xf numFmtId="164" fontId="21" fillId="0" borderId="4" xfId="0" applyNumberFormat="1" applyFont="1" applyBorder="1" applyAlignment="1">
      <alignment horizontal="center"/>
    </xf>
    <xf numFmtId="0" fontId="14" fillId="0" borderId="23" xfId="0" applyFont="1" applyBorder="1" applyAlignment="1">
      <alignment horizontal="center"/>
    </xf>
    <xf numFmtId="3" fontId="14" fillId="0" borderId="24" xfId="0" applyNumberFormat="1" applyFont="1" applyBorder="1" applyAlignment="1">
      <alignment horizontal="center"/>
    </xf>
    <xf numFmtId="164" fontId="21" fillId="0" borderId="0" xfId="0" applyNumberFormat="1" applyFont="1" applyBorder="1" applyAlignment="1">
      <alignment horizontal="left"/>
    </xf>
    <xf numFmtId="3" fontId="21" fillId="0" borderId="0" xfId="0" applyNumberFormat="1" applyFont="1" applyBorder="1" applyAlignment="1">
      <alignment horizontal="left"/>
    </xf>
    <xf numFmtId="0" fontId="21" fillId="6" borderId="21" xfId="0" applyFont="1" applyFill="1" applyBorder="1" applyAlignment="1" applyProtection="1">
      <alignment horizontal="center"/>
      <protection locked="0"/>
    </xf>
    <xf numFmtId="0" fontId="11" fillId="6" borderId="21" xfId="0" applyFont="1" applyFill="1" applyBorder="1" applyProtection="1">
      <protection locked="0"/>
    </xf>
    <xf numFmtId="3" fontId="21" fillId="6" borderId="21" xfId="0" applyNumberFormat="1" applyFont="1" applyFill="1" applyBorder="1" applyAlignment="1" applyProtection="1">
      <alignment horizontal="right"/>
      <protection locked="0"/>
    </xf>
    <xf numFmtId="0" fontId="14" fillId="6" borderId="25" xfId="0" applyFont="1" applyFill="1" applyBorder="1" applyAlignment="1" applyProtection="1">
      <alignment horizontal="left"/>
      <protection locked="0"/>
    </xf>
    <xf numFmtId="0" fontId="14" fillId="6" borderId="26" xfId="0" applyFont="1" applyFill="1" applyBorder="1" applyAlignment="1" applyProtection="1">
      <alignment horizontal="center"/>
      <protection locked="0"/>
    </xf>
    <xf numFmtId="164" fontId="14" fillId="6" borderId="21" xfId="0" applyNumberFormat="1" applyFont="1" applyFill="1" applyBorder="1" applyProtection="1">
      <protection locked="0"/>
    </xf>
    <xf numFmtId="1" fontId="14" fillId="6" borderId="21" xfId="0" applyNumberFormat="1" applyFont="1" applyFill="1" applyBorder="1" applyProtection="1">
      <protection locked="0"/>
    </xf>
    <xf numFmtId="0" fontId="14" fillId="6" borderId="21" xfId="0" applyFont="1" applyFill="1" applyBorder="1" applyProtection="1">
      <protection locked="0"/>
    </xf>
    <xf numFmtId="164" fontId="14" fillId="6" borderId="4" xfId="0" applyNumberFormat="1" applyFont="1" applyFill="1" applyBorder="1" applyProtection="1">
      <protection locked="0"/>
    </xf>
    <xf numFmtId="1" fontId="14" fillId="6" borderId="4" xfId="0" applyNumberFormat="1" applyFont="1" applyFill="1" applyBorder="1" applyProtection="1">
      <protection locked="0"/>
    </xf>
    <xf numFmtId="0" fontId="14" fillId="6" borderId="4" xfId="0" applyFont="1" applyFill="1" applyBorder="1" applyProtection="1">
      <protection locked="0"/>
    </xf>
    <xf numFmtId="167" fontId="14" fillId="6" borderId="4" xfId="0" applyNumberFormat="1" applyFont="1" applyFill="1" applyBorder="1" applyAlignment="1" applyProtection="1">
      <alignment horizontal="right"/>
      <protection locked="0"/>
    </xf>
    <xf numFmtId="0" fontId="14" fillId="6" borderId="27" xfId="0" applyFont="1" applyFill="1" applyBorder="1" applyProtection="1">
      <protection locked="0"/>
    </xf>
    <xf numFmtId="0" fontId="11" fillId="6" borderId="4" xfId="0" applyFont="1" applyFill="1" applyBorder="1" applyAlignment="1" applyProtection="1">
      <alignment wrapText="1"/>
      <protection locked="0"/>
    </xf>
    <xf numFmtId="167" fontId="11" fillId="6" borderId="4" xfId="0" applyNumberFormat="1" applyFont="1" applyFill="1" applyBorder="1" applyAlignment="1" applyProtection="1">
      <alignment horizontal="right"/>
      <protection locked="0"/>
    </xf>
    <xf numFmtId="0" fontId="14" fillId="6" borderId="18" xfId="0" applyFont="1" applyFill="1" applyBorder="1" applyAlignment="1" applyProtection="1">
      <alignment horizontal="center"/>
      <protection locked="0"/>
    </xf>
    <xf numFmtId="0" fontId="14" fillId="6" borderId="28" xfId="0" applyFont="1" applyFill="1" applyBorder="1" applyAlignment="1" applyProtection="1">
      <alignment horizontal="center"/>
      <protection locked="0"/>
    </xf>
    <xf numFmtId="167" fontId="14" fillId="0" borderId="4" xfId="0" applyNumberFormat="1" applyFont="1" applyBorder="1"/>
    <xf numFmtId="0" fontId="33" fillId="0" borderId="0" xfId="0" applyFont="1" applyProtection="1"/>
    <xf numFmtId="0" fontId="34" fillId="0" borderId="0" xfId="0" applyFont="1" applyAlignment="1" applyProtection="1">
      <alignment vertical="center"/>
    </xf>
    <xf numFmtId="0" fontId="32" fillId="0" borderId="0" xfId="0" applyFont="1" applyAlignment="1" applyProtection="1">
      <alignment vertical="center"/>
    </xf>
    <xf numFmtId="0" fontId="32" fillId="0" borderId="0" xfId="0" applyFont="1" applyFill="1" applyBorder="1" applyAlignment="1" applyProtection="1">
      <alignment horizontal="center" vertical="center"/>
    </xf>
    <xf numFmtId="0" fontId="32" fillId="0" borderId="1" xfId="0" applyFont="1" applyBorder="1" applyAlignment="1" applyProtection="1">
      <alignment horizontal="center" vertical="center" wrapText="1"/>
    </xf>
    <xf numFmtId="0" fontId="33" fillId="0" borderId="1" xfId="0" applyFont="1" applyBorder="1" applyAlignment="1" applyProtection="1">
      <alignment wrapText="1"/>
    </xf>
    <xf numFmtId="167" fontId="33" fillId="0" borderId="1" xfId="3" applyNumberFormat="1" applyFont="1" applyFill="1" applyBorder="1" applyProtection="1"/>
    <xf numFmtId="167" fontId="33" fillId="0" borderId="1" xfId="0" applyNumberFormat="1" applyFont="1" applyFill="1" applyBorder="1" applyProtection="1"/>
    <xf numFmtId="0" fontId="33" fillId="0" borderId="1" xfId="0" applyFont="1" applyBorder="1" applyProtection="1"/>
    <xf numFmtId="0" fontId="32" fillId="0" borderId="46" xfId="0" applyFont="1" applyBorder="1" applyProtection="1"/>
    <xf numFmtId="167" fontId="33" fillId="0" borderId="46" xfId="3" applyNumberFormat="1" applyFont="1" applyBorder="1" applyProtection="1"/>
    <xf numFmtId="0" fontId="35" fillId="0" borderId="0" xfId="0" applyFont="1" applyAlignment="1" applyProtection="1">
      <alignment vertical="center"/>
    </xf>
    <xf numFmtId="0" fontId="33" fillId="0" borderId="0" xfId="0" applyFont="1" applyAlignment="1" applyProtection="1">
      <alignment horizontal="right"/>
    </xf>
    <xf numFmtId="167" fontId="32" fillId="0" borderId="0" xfId="0" applyNumberFormat="1" applyFont="1" applyProtection="1"/>
    <xf numFmtId="0" fontId="33" fillId="0" borderId="0" xfId="0" applyFont="1" applyAlignment="1" applyProtection="1">
      <alignment horizontal="center" vertical="center" wrapText="1"/>
    </xf>
    <xf numFmtId="0" fontId="33" fillId="0" borderId="0" xfId="0" applyFont="1" applyAlignment="1" applyProtection="1">
      <alignment vertical="center"/>
    </xf>
    <xf numFmtId="0" fontId="32" fillId="0" borderId="1" xfId="0" applyFont="1" applyBorder="1" applyAlignment="1" applyProtection="1">
      <alignment horizontal="center" vertical="center"/>
    </xf>
    <xf numFmtId="0" fontId="14" fillId="0" borderId="47" xfId="0" applyFont="1" applyFill="1" applyBorder="1" applyAlignment="1" applyProtection="1">
      <alignment horizontal="left"/>
    </xf>
    <xf numFmtId="167" fontId="32" fillId="0" borderId="1" xfId="0" applyNumberFormat="1" applyFont="1" applyFill="1" applyBorder="1" applyAlignment="1" applyProtection="1">
      <alignment horizontal="right" vertical="center"/>
    </xf>
    <xf numFmtId="167" fontId="32" fillId="0" borderId="48" xfId="0" applyNumberFormat="1" applyFont="1" applyFill="1" applyBorder="1" applyAlignment="1" applyProtection="1">
      <alignment horizontal="right" vertical="center"/>
    </xf>
    <xf numFmtId="0" fontId="14" fillId="0" borderId="47" xfId="0" applyFont="1" applyFill="1" applyBorder="1" applyProtection="1"/>
    <xf numFmtId="0" fontId="32" fillId="0" borderId="34" xfId="0" applyFont="1" applyBorder="1" applyAlignment="1" applyProtection="1">
      <alignment vertical="center"/>
    </xf>
    <xf numFmtId="0" fontId="37" fillId="0" borderId="0" xfId="0" applyFont="1" applyAlignment="1" applyProtection="1">
      <alignment vertical="center"/>
    </xf>
    <xf numFmtId="167" fontId="33" fillId="0" borderId="0" xfId="0" applyNumberFormat="1" applyFont="1" applyProtection="1"/>
    <xf numFmtId="0" fontId="21" fillId="0" borderId="0" xfId="0" applyFont="1" applyAlignment="1" applyProtection="1">
      <alignment horizontal="left"/>
    </xf>
    <xf numFmtId="0" fontId="21" fillId="0" borderId="0" xfId="0" applyFont="1" applyAlignment="1" applyProtection="1">
      <alignment horizontal="right"/>
    </xf>
    <xf numFmtId="0" fontId="14" fillId="0" borderId="0" xfId="0" applyFont="1" applyProtection="1"/>
    <xf numFmtId="0" fontId="14" fillId="0" borderId="4" xfId="0" applyNumberFormat="1" applyFont="1" applyFill="1" applyBorder="1" applyAlignment="1" applyProtection="1">
      <alignment horizontal="center"/>
    </xf>
    <xf numFmtId="0" fontId="14" fillId="0" borderId="0" xfId="0" applyFont="1" applyAlignment="1" applyProtection="1">
      <alignment horizontal="left"/>
    </xf>
    <xf numFmtId="0" fontId="21" fillId="0" borderId="2" xfId="0" applyFont="1" applyBorder="1" applyProtection="1"/>
    <xf numFmtId="0" fontId="21" fillId="0" borderId="2" xfId="0" applyFont="1" applyBorder="1" applyAlignment="1" applyProtection="1">
      <alignment horizontal="right"/>
    </xf>
    <xf numFmtId="0" fontId="21" fillId="0" borderId="0" xfId="0" applyFont="1" applyProtection="1"/>
    <xf numFmtId="0" fontId="14" fillId="0" borderId="49" xfId="0" applyFont="1" applyBorder="1" applyAlignment="1" applyProtection="1">
      <alignment horizontal="center"/>
    </xf>
    <xf numFmtId="0" fontId="14" fillId="0" borderId="49" xfId="0" applyFont="1" applyBorder="1" applyAlignment="1" applyProtection="1">
      <alignment horizontal="center" vertical="center" wrapText="1"/>
    </xf>
    <xf numFmtId="0" fontId="14" fillId="0" borderId="27" xfId="0" applyFont="1" applyFill="1" applyBorder="1" applyAlignment="1" applyProtection="1">
      <alignment horizontal="left"/>
    </xf>
    <xf numFmtId="0" fontId="14" fillId="0" borderId="27" xfId="0" applyFont="1" applyFill="1" applyBorder="1" applyProtection="1"/>
    <xf numFmtId="0" fontId="14" fillId="0" borderId="0" xfId="0" applyFont="1" applyAlignment="1" applyProtection="1"/>
    <xf numFmtId="167" fontId="14" fillId="0" borderId="50" xfId="0" applyNumberFormat="1" applyFont="1" applyBorder="1" applyAlignment="1" applyProtection="1">
      <alignment horizontal="right"/>
    </xf>
    <xf numFmtId="0" fontId="11" fillId="0" borderId="0" xfId="0" applyFont="1" applyAlignment="1" applyProtection="1"/>
    <xf numFmtId="3" fontId="14" fillId="0" borderId="0" xfId="0" applyNumberFormat="1" applyFont="1" applyBorder="1" applyAlignment="1" applyProtection="1">
      <alignment horizontal="right"/>
    </xf>
    <xf numFmtId="0" fontId="14" fillId="0" borderId="2" xfId="0" applyFont="1" applyBorder="1" applyAlignment="1" applyProtection="1">
      <alignment wrapText="1"/>
    </xf>
    <xf numFmtId="3" fontId="26" fillId="0" borderId="2" xfId="0" applyNumberFormat="1" applyFont="1" applyBorder="1" applyAlignment="1" applyProtection="1">
      <alignment horizontal="center" vertical="center"/>
    </xf>
    <xf numFmtId="0" fontId="12" fillId="0" borderId="0" xfId="0" applyFont="1" applyAlignment="1" applyProtection="1">
      <alignment horizontal="left"/>
    </xf>
    <xf numFmtId="0" fontId="14" fillId="0" borderId="51" xfId="0" applyFont="1" applyBorder="1" applyAlignment="1" applyProtection="1">
      <alignment horizontal="center" vertical="top" wrapText="1"/>
    </xf>
    <xf numFmtId="0" fontId="14" fillId="0" borderId="3" xfId="0" applyFont="1" applyBorder="1" applyAlignment="1" applyProtection="1">
      <alignment horizontal="center" vertical="center" wrapText="1"/>
    </xf>
    <xf numFmtId="0" fontId="14" fillId="0" borderId="4" xfId="0" applyFont="1" applyFill="1" applyBorder="1" applyProtection="1"/>
    <xf numFmtId="0" fontId="21" fillId="0" borderId="4" xfId="0" applyFont="1" applyBorder="1" applyProtection="1"/>
    <xf numFmtId="0" fontId="14" fillId="0" borderId="0" xfId="0" applyFont="1" applyAlignment="1" applyProtection="1">
      <alignment wrapText="1"/>
    </xf>
    <xf numFmtId="167" fontId="14" fillId="0" borderId="52" xfId="0" applyNumberFormat="1" applyFont="1" applyBorder="1" applyAlignment="1" applyProtection="1">
      <alignment horizontal="right" vertical="center"/>
    </xf>
    <xf numFmtId="3" fontId="26" fillId="0" borderId="0" xfId="0" applyNumberFormat="1" applyFont="1" applyBorder="1" applyAlignment="1" applyProtection="1">
      <alignment horizontal="center" vertical="center"/>
    </xf>
    <xf numFmtId="0" fontId="30" fillId="0" borderId="0" xfId="0" applyFont="1" applyProtection="1"/>
    <xf numFmtId="0" fontId="14" fillId="0" borderId="0" xfId="0" applyFont="1" applyAlignment="1" applyProtection="1">
      <alignment horizontal="center"/>
    </xf>
    <xf numFmtId="41" fontId="38" fillId="0" borderId="0" xfId="5" applyNumberFormat="1" applyFont="1" applyFill="1" applyBorder="1" applyAlignment="1">
      <alignment horizontal="center"/>
    </xf>
    <xf numFmtId="41" fontId="38" fillId="0" borderId="0" xfId="5" applyNumberFormat="1" applyFont="1" applyFill="1" applyBorder="1"/>
    <xf numFmtId="41" fontId="38" fillId="0" borderId="0" xfId="5" applyNumberFormat="1" applyFont="1" applyFill="1" applyBorder="1" applyAlignment="1">
      <alignment horizontal="right"/>
    </xf>
    <xf numFmtId="41" fontId="40" fillId="0" borderId="0" xfId="2" applyNumberFormat="1" applyFont="1" applyFill="1" applyBorder="1" applyAlignment="1">
      <alignment horizontal="right"/>
    </xf>
    <xf numFmtId="4" fontId="38" fillId="0" borderId="0" xfId="6" applyNumberFormat="1" applyFont="1" applyFill="1" applyBorder="1" applyAlignment="1">
      <alignment horizontal="left" vertical="center" wrapText="1"/>
    </xf>
    <xf numFmtId="41" fontId="38" fillId="0" borderId="0" xfId="5" applyNumberFormat="1" applyFont="1" applyFill="1" applyBorder="1" applyAlignment="1">
      <alignment horizontal="left"/>
    </xf>
    <xf numFmtId="0" fontId="0" fillId="0" borderId="0" xfId="0" applyBorder="1" applyAlignment="1">
      <alignment horizontal="left"/>
    </xf>
    <xf numFmtId="0" fontId="42" fillId="0" borderId="1" xfId="4" applyFont="1" applyBorder="1" applyAlignment="1" applyProtection="1">
      <alignment horizontal="center" vertical="center" wrapText="1"/>
    </xf>
    <xf numFmtId="0" fontId="43" fillId="0" borderId="0" xfId="0" applyFont="1" applyFill="1" applyBorder="1"/>
    <xf numFmtId="0" fontId="14" fillId="0" borderId="0" xfId="0" applyFont="1" applyAlignment="1" applyProtection="1">
      <alignment horizontal="right"/>
    </xf>
    <xf numFmtId="0" fontId="43" fillId="0" borderId="0" xfId="0" applyFont="1" applyFill="1" applyBorder="1" applyProtection="1"/>
    <xf numFmtId="0" fontId="14" fillId="0" borderId="0" xfId="0" applyFont="1" applyFill="1" applyBorder="1" applyProtection="1"/>
    <xf numFmtId="0" fontId="14" fillId="0" borderId="0" xfId="0" applyFont="1" applyBorder="1" applyProtection="1"/>
    <xf numFmtId="0" fontId="14" fillId="0" borderId="1" xfId="0" applyFont="1" applyBorder="1" applyAlignment="1" applyProtection="1">
      <alignment horizontal="center" vertical="center" wrapText="1"/>
    </xf>
    <xf numFmtId="0" fontId="14" fillId="0" borderId="1" xfId="0" applyFont="1" applyBorder="1" applyAlignment="1" applyProtection="1">
      <alignment wrapText="1"/>
    </xf>
    <xf numFmtId="167" fontId="21" fillId="0" borderId="1" xfId="3" applyNumberFormat="1" applyFont="1" applyFill="1" applyBorder="1" applyProtection="1"/>
    <xf numFmtId="167" fontId="21" fillId="0" borderId="6" xfId="0" applyNumberFormat="1" applyFont="1" applyFill="1" applyBorder="1" applyProtection="1"/>
    <xf numFmtId="10" fontId="14" fillId="0" borderId="1" xfId="0" applyNumberFormat="1" applyFont="1" applyFill="1" applyBorder="1" applyProtection="1"/>
    <xf numFmtId="0" fontId="14" fillId="0" borderId="1" xfId="0" applyFont="1" applyBorder="1" applyProtection="1"/>
    <xf numFmtId="167" fontId="21" fillId="0" borderId="6" xfId="3" applyNumberFormat="1" applyFont="1" applyFill="1" applyBorder="1" applyProtection="1"/>
    <xf numFmtId="167" fontId="21" fillId="0" borderId="1" xfId="0" applyNumberFormat="1" applyFont="1" applyBorder="1" applyProtection="1"/>
    <xf numFmtId="167" fontId="21" fillId="0" borderId="1" xfId="0" applyNumberFormat="1" applyFont="1" applyFill="1" applyBorder="1" applyProtection="1"/>
    <xf numFmtId="0" fontId="14" fillId="0" borderId="17" xfId="0" applyFont="1" applyBorder="1" applyProtection="1"/>
    <xf numFmtId="167" fontId="21" fillId="0" borderId="17" xfId="3" applyNumberFormat="1" applyFont="1" applyBorder="1" applyProtection="1"/>
    <xf numFmtId="0" fontId="14" fillId="6" borderId="4" xfId="0" applyFont="1" applyFill="1" applyBorder="1" applyAlignment="1" applyProtection="1">
      <alignment horizontal="center"/>
      <protection locked="0"/>
    </xf>
    <xf numFmtId="0" fontId="14" fillId="0" borderId="0" xfId="0" applyFont="1" applyFill="1" applyBorder="1" applyAlignment="1" applyProtection="1">
      <alignment horizontal="center"/>
    </xf>
    <xf numFmtId="168" fontId="38" fillId="0" borderId="0" xfId="5" applyNumberFormat="1" applyFont="1" applyFill="1" applyBorder="1" applyAlignment="1">
      <alignment horizontal="center"/>
    </xf>
    <xf numFmtId="41" fontId="38" fillId="0" borderId="0" xfId="7" applyNumberFormat="1" applyFont="1" applyFill="1" applyBorder="1" applyAlignment="1">
      <alignment horizontal="center"/>
    </xf>
    <xf numFmtId="41" fontId="38" fillId="0" borderId="0" xfId="7" applyNumberFormat="1" applyFont="1" applyFill="1" applyBorder="1" applyAlignment="1">
      <alignment horizontal="right"/>
    </xf>
    <xf numFmtId="41" fontId="38" fillId="0" borderId="0" xfId="5" applyNumberFormat="1" applyFont="1" applyFill="1" applyBorder="1" applyAlignment="1">
      <alignment vertical="center"/>
    </xf>
    <xf numFmtId="3" fontId="38" fillId="0" borderId="0" xfId="5" applyNumberFormat="1" applyFont="1" applyFill="1" applyBorder="1"/>
    <xf numFmtId="0" fontId="38" fillId="0" borderId="0" xfId="5" applyFont="1" applyFill="1" applyBorder="1" applyAlignment="1">
      <alignment wrapText="1"/>
    </xf>
    <xf numFmtId="41" fontId="41" fillId="0" borderId="0" xfId="7" applyNumberFormat="1" applyFont="1" applyFill="1" applyBorder="1" applyAlignment="1">
      <alignment horizontal="center"/>
    </xf>
    <xf numFmtId="41" fontId="38" fillId="0" borderId="0" xfId="5" applyNumberFormat="1" applyFont="1" applyFill="1" applyBorder="1" applyAlignment="1">
      <alignment horizontal="center" vertical="center"/>
    </xf>
    <xf numFmtId="4" fontId="38" fillId="0" borderId="0" xfId="6" applyNumberFormat="1" applyFont="1" applyFill="1" applyBorder="1" applyAlignment="1">
      <alignment horizontal="center" vertical="center" wrapText="1"/>
    </xf>
    <xf numFmtId="0" fontId="38" fillId="0" borderId="0" xfId="5" applyFont="1" applyFill="1" applyBorder="1" applyAlignment="1">
      <alignment horizontal="center" vertical="center" wrapText="1"/>
    </xf>
    <xf numFmtId="166" fontId="38" fillId="0" borderId="0" xfId="2" applyNumberFormat="1" applyFont="1" applyFill="1" applyBorder="1" applyAlignment="1">
      <alignment horizontal="center" vertical="center" wrapText="1"/>
    </xf>
    <xf numFmtId="41" fontId="38" fillId="0" borderId="0" xfId="5" applyNumberFormat="1" applyFont="1" applyFill="1" applyBorder="1" applyAlignment="1">
      <alignment horizontal="center" vertical="center" wrapText="1"/>
    </xf>
    <xf numFmtId="0" fontId="8" fillId="0" borderId="0" xfId="0" applyFont="1" applyBorder="1"/>
    <xf numFmtId="0" fontId="14" fillId="0" borderId="0" xfId="0" applyFont="1" applyBorder="1" applyAlignment="1"/>
    <xf numFmtId="0" fontId="14" fillId="0" borderId="0" xfId="0" applyFont="1" applyAlignment="1" applyProtection="1">
      <alignment horizontal="center"/>
    </xf>
    <xf numFmtId="0" fontId="28" fillId="6" borderId="4" xfId="0" applyNumberFormat="1" applyFont="1" applyFill="1" applyBorder="1" applyAlignment="1" applyProtection="1">
      <alignment horizontal="center"/>
      <protection locked="0"/>
    </xf>
    <xf numFmtId="0" fontId="27" fillId="6" borderId="4" xfId="0" applyNumberFormat="1" applyFont="1" applyFill="1" applyBorder="1" applyAlignment="1" applyProtection="1">
      <alignment horizontal="center"/>
      <protection locked="0"/>
    </xf>
    <xf numFmtId="0" fontId="31" fillId="6" borderId="4" xfId="4" applyNumberFormat="1" applyFill="1" applyBorder="1" applyAlignment="1" applyProtection="1">
      <alignment horizontal="center"/>
      <protection locked="0"/>
    </xf>
    <xf numFmtId="0" fontId="14" fillId="6" borderId="4" xfId="0" applyNumberFormat="1" applyFont="1" applyFill="1" applyBorder="1" applyAlignment="1" applyProtection="1">
      <alignment horizontal="center"/>
      <protection locked="0"/>
    </xf>
    <xf numFmtId="0" fontId="14" fillId="6" borderId="4" xfId="0" applyFont="1" applyFill="1" applyBorder="1" applyAlignment="1" applyProtection="1">
      <alignment horizontal="center"/>
      <protection locked="0"/>
    </xf>
    <xf numFmtId="49" fontId="14" fillId="6" borderId="4" xfId="0" applyNumberFormat="1" applyFont="1" applyFill="1" applyBorder="1" applyAlignment="1" applyProtection="1">
      <alignment horizontal="center"/>
      <protection locked="0"/>
    </xf>
    <xf numFmtId="0" fontId="14" fillId="0" borderId="4" xfId="0" applyFont="1" applyFill="1" applyBorder="1" applyAlignment="1" applyProtection="1">
      <alignment horizontal="center"/>
    </xf>
    <xf numFmtId="0" fontId="14" fillId="0" borderId="29" xfId="0" applyFont="1" applyFill="1" applyBorder="1" applyAlignment="1">
      <alignment horizontal="center"/>
    </xf>
    <xf numFmtId="0" fontId="14" fillId="0" borderId="30"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Alignment="1">
      <alignment horizontal="center"/>
    </xf>
    <xf numFmtId="0" fontId="14" fillId="0" borderId="0" xfId="0" applyFont="1" applyBorder="1" applyAlignment="1">
      <alignment horizontal="left" wrapText="1"/>
    </xf>
    <xf numFmtId="0" fontId="14" fillId="0" borderId="31" xfId="0" applyFont="1" applyBorder="1" applyAlignment="1">
      <alignment horizontal="center"/>
    </xf>
    <xf numFmtId="0" fontId="14" fillId="0" borderId="32" xfId="0" applyFont="1" applyBorder="1" applyAlignment="1">
      <alignment horizontal="center"/>
    </xf>
    <xf numFmtId="0" fontId="14" fillId="0" borderId="33" xfId="0" applyFont="1" applyBorder="1" applyAlignment="1">
      <alignment horizontal="center"/>
    </xf>
    <xf numFmtId="164" fontId="11" fillId="0" borderId="0" xfId="0" applyNumberFormat="1" applyFont="1" applyBorder="1" applyAlignment="1">
      <alignment horizontal="left"/>
    </xf>
    <xf numFmtId="0" fontId="14" fillId="0" borderId="3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16" xfId="0" applyFont="1" applyBorder="1" applyAlignment="1">
      <alignment horizontal="center" vertical="center"/>
    </xf>
    <xf numFmtId="0" fontId="14" fillId="0" borderId="15" xfId="0" applyFont="1" applyBorder="1" applyAlignment="1">
      <alignment horizontal="center" vertical="center"/>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 xfId="0" applyNumberFormat="1" applyFont="1" applyFill="1" applyBorder="1" applyAlignment="1">
      <alignment horizontal="center"/>
    </xf>
    <xf numFmtId="0" fontId="14" fillId="0" borderId="4" xfId="0" applyFont="1" applyFill="1" applyBorder="1" applyAlignment="1">
      <alignment horizontal="center"/>
    </xf>
    <xf numFmtId="0" fontId="14" fillId="6" borderId="39" xfId="0" applyFont="1" applyFill="1" applyBorder="1" applyAlignment="1" applyProtection="1">
      <alignment horizontal="left"/>
      <protection locked="0"/>
    </xf>
    <xf numFmtId="0" fontId="14" fillId="6" borderId="18" xfId="0" applyFont="1" applyFill="1" applyBorder="1" applyAlignment="1" applyProtection="1">
      <alignment horizontal="left"/>
      <protection locked="0"/>
    </xf>
    <xf numFmtId="0" fontId="14" fillId="0" borderId="7"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6" borderId="42" xfId="0" applyFont="1" applyFill="1" applyBorder="1" applyAlignment="1" applyProtection="1">
      <alignment horizontal="left"/>
      <protection locked="0"/>
    </xf>
    <xf numFmtId="0" fontId="14" fillId="6" borderId="43" xfId="0" applyFont="1" applyFill="1" applyBorder="1" applyAlignment="1" applyProtection="1">
      <alignment horizontal="left"/>
      <protection locked="0"/>
    </xf>
    <xf numFmtId="0" fontId="36" fillId="0" borderId="0" xfId="0" applyFont="1" applyAlignment="1" applyProtection="1">
      <alignment horizontal="left" vertical="center" wrapText="1"/>
    </xf>
    <xf numFmtId="0" fontId="32" fillId="0" borderId="0" xfId="0" applyFont="1" applyAlignment="1" applyProtection="1">
      <alignment horizontal="center" vertical="center"/>
    </xf>
    <xf numFmtId="0" fontId="33" fillId="0" borderId="6" xfId="0" applyFont="1" applyFill="1" applyBorder="1" applyAlignment="1" applyProtection="1">
      <alignment horizontal="center"/>
    </xf>
    <xf numFmtId="0" fontId="33" fillId="0" borderId="44" xfId="0" applyFont="1" applyFill="1" applyBorder="1" applyAlignment="1" applyProtection="1">
      <alignment horizontal="center"/>
    </xf>
    <xf numFmtId="0" fontId="33" fillId="0" borderId="34" xfId="0" applyFont="1" applyFill="1" applyBorder="1" applyAlignment="1" applyProtection="1">
      <alignment horizontal="center" vertical="center"/>
    </xf>
    <xf numFmtId="0" fontId="33" fillId="0" borderId="45" xfId="0" applyFont="1" applyFill="1" applyBorder="1" applyAlignment="1" applyProtection="1">
      <alignment horizontal="center" vertical="center"/>
    </xf>
  </cellXfs>
  <cellStyles count="8">
    <cellStyle name="Comma" xfId="1" builtinId="3"/>
    <cellStyle name="Comma 2" xfId="7"/>
    <cellStyle name="Comma 2 2" xfId="2"/>
    <cellStyle name="Currency" xfId="3" builtinId="4"/>
    <cellStyle name="Currency 2" xfId="6"/>
    <cellStyle name="Hyperlink" xfId="4" builtinId="8"/>
    <cellStyle name="Normal" xfId="0" builtinId="0"/>
    <cellStyle name="Normal 2"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66675</xdr:colOff>
      <xdr:row>19</xdr:row>
      <xdr:rowOff>19050</xdr:rowOff>
    </xdr:from>
    <xdr:to>
      <xdr:col>4</xdr:col>
      <xdr:colOff>180975</xdr:colOff>
      <xdr:row>33</xdr:row>
      <xdr:rowOff>142875</xdr:rowOff>
    </xdr:to>
    <xdr:sp macro="" textlink="" fLocksText="0">
      <xdr:nvSpPr>
        <xdr:cNvPr id="4" name="TextBox 3"/>
        <xdr:cNvSpPr txBox="1"/>
      </xdr:nvSpPr>
      <xdr:spPr>
        <a:xfrm>
          <a:off x="66675" y="4152900"/>
          <a:ext cx="6515100" cy="279082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57150</xdr:colOff>
      <xdr:row>36</xdr:row>
      <xdr:rowOff>47625</xdr:rowOff>
    </xdr:from>
    <xdr:to>
      <xdr:col>4</xdr:col>
      <xdr:colOff>219075</xdr:colOff>
      <xdr:row>50</xdr:row>
      <xdr:rowOff>95250</xdr:rowOff>
    </xdr:to>
    <xdr:sp macro="" textlink="" fLocksText="0">
      <xdr:nvSpPr>
        <xdr:cNvPr id="5" name="TextBox 4"/>
        <xdr:cNvSpPr txBox="1"/>
      </xdr:nvSpPr>
      <xdr:spPr>
        <a:xfrm>
          <a:off x="57150" y="7419975"/>
          <a:ext cx="6562725" cy="271462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76200</xdr:colOff>
      <xdr:row>53</xdr:row>
      <xdr:rowOff>19050</xdr:rowOff>
    </xdr:from>
    <xdr:to>
      <xdr:col>4</xdr:col>
      <xdr:colOff>123825</xdr:colOff>
      <xdr:row>65</xdr:row>
      <xdr:rowOff>114300</xdr:rowOff>
    </xdr:to>
    <xdr:sp macro="" textlink="" fLocksText="0">
      <xdr:nvSpPr>
        <xdr:cNvPr id="6" name="TextBox 5"/>
        <xdr:cNvSpPr txBox="1"/>
      </xdr:nvSpPr>
      <xdr:spPr>
        <a:xfrm>
          <a:off x="76200" y="10629900"/>
          <a:ext cx="6448425" cy="23812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57150</xdr:colOff>
      <xdr:row>80</xdr:row>
      <xdr:rowOff>28575</xdr:rowOff>
    </xdr:from>
    <xdr:to>
      <xdr:col>6</xdr:col>
      <xdr:colOff>571500</xdr:colOff>
      <xdr:row>93</xdr:row>
      <xdr:rowOff>123825</xdr:rowOff>
    </xdr:to>
    <xdr:sp macro="" textlink="" fLocksText="0">
      <xdr:nvSpPr>
        <xdr:cNvPr id="7" name="TextBox 6"/>
        <xdr:cNvSpPr txBox="1"/>
      </xdr:nvSpPr>
      <xdr:spPr>
        <a:xfrm>
          <a:off x="57150" y="16649700"/>
          <a:ext cx="8134350" cy="2571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66675</xdr:colOff>
      <xdr:row>95</xdr:row>
      <xdr:rowOff>38100</xdr:rowOff>
    </xdr:from>
    <xdr:to>
      <xdr:col>6</xdr:col>
      <xdr:colOff>561975</xdr:colOff>
      <xdr:row>111</xdr:row>
      <xdr:rowOff>142875</xdr:rowOff>
    </xdr:to>
    <xdr:sp macro="" textlink="" fLocksText="0">
      <xdr:nvSpPr>
        <xdr:cNvPr id="8" name="TextBox 7"/>
        <xdr:cNvSpPr txBox="1"/>
      </xdr:nvSpPr>
      <xdr:spPr>
        <a:xfrm>
          <a:off x="66675" y="19516725"/>
          <a:ext cx="8115300" cy="31527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66675</xdr:colOff>
      <xdr:row>113</xdr:row>
      <xdr:rowOff>28575</xdr:rowOff>
    </xdr:from>
    <xdr:to>
      <xdr:col>6</xdr:col>
      <xdr:colOff>581025</xdr:colOff>
      <xdr:row>127</xdr:row>
      <xdr:rowOff>152400</xdr:rowOff>
    </xdr:to>
    <xdr:sp macro="" textlink="" fLocksText="0">
      <xdr:nvSpPr>
        <xdr:cNvPr id="9" name="TextBox 8"/>
        <xdr:cNvSpPr txBox="1"/>
      </xdr:nvSpPr>
      <xdr:spPr>
        <a:xfrm>
          <a:off x="66675" y="22364700"/>
          <a:ext cx="8134350" cy="279082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76200</xdr:colOff>
      <xdr:row>129</xdr:row>
      <xdr:rowOff>57150</xdr:rowOff>
    </xdr:from>
    <xdr:to>
      <xdr:col>6</xdr:col>
      <xdr:colOff>552450</xdr:colOff>
      <xdr:row>146</xdr:row>
      <xdr:rowOff>114300</xdr:rowOff>
    </xdr:to>
    <xdr:sp macro="" textlink="" fLocksText="0">
      <xdr:nvSpPr>
        <xdr:cNvPr id="10" name="TextBox 9"/>
        <xdr:cNvSpPr txBox="1"/>
      </xdr:nvSpPr>
      <xdr:spPr>
        <a:xfrm>
          <a:off x="76200" y="26012775"/>
          <a:ext cx="8096250" cy="32956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76200</xdr:colOff>
      <xdr:row>148</xdr:row>
      <xdr:rowOff>57150</xdr:rowOff>
    </xdr:from>
    <xdr:to>
      <xdr:col>6</xdr:col>
      <xdr:colOff>552450</xdr:colOff>
      <xdr:row>162</xdr:row>
      <xdr:rowOff>133350</xdr:rowOff>
    </xdr:to>
    <xdr:sp macro="" textlink="" fLocksText="0">
      <xdr:nvSpPr>
        <xdr:cNvPr id="14" name="TextBox 13"/>
        <xdr:cNvSpPr txBox="1"/>
      </xdr:nvSpPr>
      <xdr:spPr>
        <a:xfrm>
          <a:off x="76200" y="39728775"/>
          <a:ext cx="8096250" cy="27432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66675</xdr:colOff>
      <xdr:row>164</xdr:row>
      <xdr:rowOff>57150</xdr:rowOff>
    </xdr:from>
    <xdr:to>
      <xdr:col>6</xdr:col>
      <xdr:colOff>571500</xdr:colOff>
      <xdr:row>176</xdr:row>
      <xdr:rowOff>142875</xdr:rowOff>
    </xdr:to>
    <xdr:sp macro="" textlink="" fLocksText="0">
      <xdr:nvSpPr>
        <xdr:cNvPr id="15" name="TextBox 14"/>
        <xdr:cNvSpPr txBox="1"/>
      </xdr:nvSpPr>
      <xdr:spPr>
        <a:xfrm>
          <a:off x="66675" y="42776775"/>
          <a:ext cx="8124825" cy="237172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fau.edu/sg/asab/documents/2018-2019-published-as-budget-updated.pdf"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fau.edu/sg/asab/documents/2018-2019-published-as-budget-updated.pdf"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sheetPr>
  <dimension ref="A1:E31"/>
  <sheetViews>
    <sheetView tabSelected="1" zoomScaleNormal="100" zoomScaleSheetLayoutView="100" workbookViewId="0">
      <selection activeCell="E19" sqref="E19"/>
    </sheetView>
  </sheetViews>
  <sheetFormatPr defaultColWidth="11.42578125" defaultRowHeight="15"/>
  <cols>
    <col min="1" max="1" width="26.7109375" style="86" customWidth="1"/>
    <col min="2" max="2" width="20.7109375" style="86" customWidth="1"/>
    <col min="3" max="3" width="21.85546875" style="86" customWidth="1"/>
    <col min="4" max="4" width="24.5703125" style="86" customWidth="1"/>
    <col min="5" max="5" width="32.140625" style="59" bestFit="1" customWidth="1"/>
    <col min="6" max="9" width="15.7109375" style="86" customWidth="1"/>
    <col min="10" max="16384" width="11.42578125" style="86"/>
  </cols>
  <sheetData>
    <row r="1" spans="1:5" s="56" customFormat="1">
      <c r="A1" s="248" t="s">
        <v>0</v>
      </c>
      <c r="B1" s="248"/>
      <c r="C1" s="248"/>
      <c r="D1" s="248"/>
      <c r="E1" s="87"/>
    </row>
    <row r="2" spans="1:5" s="56" customFormat="1">
      <c r="A2" s="248" t="s">
        <v>1</v>
      </c>
      <c r="B2" s="248"/>
      <c r="C2" s="248"/>
      <c r="D2" s="248"/>
      <c r="E2" s="87"/>
    </row>
    <row r="3" spans="1:5" s="56" customFormat="1">
      <c r="A3" s="248" t="s">
        <v>882</v>
      </c>
      <c r="B3" s="248"/>
      <c r="C3" s="248"/>
      <c r="D3" s="248"/>
      <c r="E3" s="87"/>
    </row>
    <row r="4" spans="1:5" s="56" customFormat="1" ht="21.75" customHeight="1">
      <c r="A4" s="187"/>
      <c r="B4" s="187"/>
      <c r="C4" s="187"/>
      <c r="D4" s="187"/>
      <c r="E4" s="59"/>
    </row>
    <row r="5" spans="1:5" s="37" customFormat="1">
      <c r="A5" s="182" t="s">
        <v>850</v>
      </c>
      <c r="B5" s="253" t="s">
        <v>1017</v>
      </c>
      <c r="C5" s="253"/>
      <c r="D5" s="253"/>
      <c r="E5" s="68"/>
    </row>
    <row r="6" spans="1:5" s="37" customFormat="1">
      <c r="A6" s="182" t="s">
        <v>838</v>
      </c>
      <c r="B6" s="255" t="str">
        <f>VLOOKUP(B5,'SmartTag List'!A:B,2,FALSE)</f>
        <v>This will auto populate</v>
      </c>
      <c r="C6" s="255"/>
      <c r="D6" s="255"/>
      <c r="E6" s="68"/>
    </row>
    <row r="7" spans="1:5" s="37" customFormat="1">
      <c r="A7" s="182" t="s">
        <v>839</v>
      </c>
      <c r="B7" s="255" t="s">
        <v>859</v>
      </c>
      <c r="C7" s="255"/>
      <c r="D7" s="255"/>
      <c r="E7" s="68"/>
    </row>
    <row r="8" spans="1:5" s="37" customFormat="1" ht="21.75" customHeight="1">
      <c r="A8" s="182"/>
      <c r="B8" s="182"/>
      <c r="C8" s="182"/>
      <c r="D8" s="182"/>
      <c r="E8" s="68"/>
    </row>
    <row r="9" spans="1:5" s="37" customFormat="1">
      <c r="A9" s="182" t="s">
        <v>1020</v>
      </c>
      <c r="B9" s="207"/>
      <c r="C9" s="182"/>
      <c r="D9" s="182"/>
      <c r="E9" s="88"/>
    </row>
    <row r="10" spans="1:5" s="37" customFormat="1" ht="11.25" customHeight="1">
      <c r="A10" s="182"/>
      <c r="B10" s="207"/>
      <c r="C10" s="182"/>
      <c r="D10" s="182"/>
      <c r="E10" s="88"/>
    </row>
    <row r="11" spans="1:5" s="37" customFormat="1">
      <c r="A11" s="217"/>
      <c r="B11" s="232" t="s">
        <v>1019</v>
      </c>
      <c r="C11" s="182"/>
      <c r="D11" s="182"/>
      <c r="E11" s="68"/>
    </row>
    <row r="12" spans="1:5" s="216" customFormat="1">
      <c r="A12" s="217"/>
      <c r="B12" s="233"/>
      <c r="C12" s="218"/>
      <c r="D12" s="218"/>
    </row>
    <row r="13" spans="1:5" s="216" customFormat="1">
      <c r="A13" s="217"/>
      <c r="B13" s="233"/>
      <c r="C13" s="218"/>
      <c r="D13" s="218"/>
    </row>
    <row r="14" spans="1:5" s="37" customFormat="1">
      <c r="A14" s="217"/>
      <c r="B14" s="233"/>
      <c r="C14" s="182"/>
      <c r="D14" s="182"/>
      <c r="E14" s="68"/>
    </row>
    <row r="15" spans="1:5" s="37" customFormat="1" ht="12" customHeight="1">
      <c r="A15" s="192"/>
      <c r="B15" s="182"/>
      <c r="C15" s="182"/>
      <c r="D15" s="182"/>
      <c r="E15" s="68"/>
    </row>
    <row r="16" spans="1:5" s="37" customFormat="1">
      <c r="A16" s="219" t="s">
        <v>52</v>
      </c>
      <c r="B16" s="182"/>
      <c r="C16" s="182"/>
      <c r="D16" s="182"/>
      <c r="E16" s="68"/>
    </row>
    <row r="17" spans="1:5" s="37" customFormat="1" ht="21.75" customHeight="1">
      <c r="A17" s="182" t="s">
        <v>877</v>
      </c>
      <c r="B17" s="253"/>
      <c r="C17" s="253"/>
      <c r="D17" s="253"/>
      <c r="E17" s="68"/>
    </row>
    <row r="18" spans="1:5" s="37" customFormat="1" ht="21.75" customHeight="1">
      <c r="A18" s="219" t="s">
        <v>50</v>
      </c>
      <c r="B18" s="254"/>
      <c r="C18" s="254"/>
      <c r="D18" s="254"/>
      <c r="E18" s="68"/>
    </row>
    <row r="19" spans="1:5" s="37" customFormat="1" ht="21.75" customHeight="1">
      <c r="A19" s="220" t="s">
        <v>61</v>
      </c>
      <c r="B19" s="249"/>
      <c r="C19" s="250"/>
      <c r="D19" s="250"/>
      <c r="E19" s="68"/>
    </row>
    <row r="20" spans="1:5" s="37" customFormat="1" ht="21.75" customHeight="1">
      <c r="A20" s="182" t="s">
        <v>51</v>
      </c>
      <c r="B20" s="251"/>
      <c r="C20" s="252"/>
      <c r="D20" s="252"/>
      <c r="E20" s="68"/>
    </row>
    <row r="21" spans="1:5" s="37" customFormat="1" ht="21.75" customHeight="1">
      <c r="A21" s="182"/>
      <c r="B21" s="182"/>
      <c r="C21" s="182"/>
      <c r="D21" s="182"/>
      <c r="E21" s="68"/>
    </row>
    <row r="22" spans="1:5" s="56" customFormat="1" ht="21.75" customHeight="1" thickBot="1">
      <c r="A22" s="187"/>
      <c r="B22" s="187"/>
      <c r="C22" s="187"/>
      <c r="D22" s="187"/>
      <c r="E22" s="59"/>
    </row>
    <row r="23" spans="1:5" s="79" customFormat="1" ht="45.75" thickBot="1">
      <c r="A23" s="221" t="s">
        <v>2</v>
      </c>
      <c r="B23" s="215" t="s">
        <v>1015</v>
      </c>
      <c r="C23" s="221" t="s">
        <v>1011</v>
      </c>
      <c r="D23" s="221" t="s">
        <v>1016</v>
      </c>
      <c r="E23" s="89"/>
    </row>
    <row r="24" spans="1:5" s="56" customFormat="1" ht="15.75" thickBot="1">
      <c r="A24" s="222" t="s">
        <v>97</v>
      </c>
      <c r="B24" s="223">
        <f>VLOOKUP(B5,'SmartTag List'!A:C,3,FALSE)</f>
        <v>0</v>
      </c>
      <c r="C24" s="224">
        <f>'FAU_F0167 - Salary &amp; Benefits'!G40</f>
        <v>0</v>
      </c>
      <c r="D24" s="225">
        <f>IF(B24=0,0,(($C24-B24)/B24))</f>
        <v>0</v>
      </c>
      <c r="E24" s="59" t="str">
        <f>CONCATENATE($B$5,A24)</f>
        <v>Select SmarTag From DropdownSalaries And Benefits</v>
      </c>
    </row>
    <row r="25" spans="1:5" s="56" customFormat="1" ht="15.75" thickBot="1">
      <c r="A25" s="226" t="s">
        <v>101</v>
      </c>
      <c r="B25" s="223">
        <f>VLOOKUP(B5,'SmartTag List'!A:D,4,FALSE)</f>
        <v>0</v>
      </c>
      <c r="C25" s="224">
        <f>'FAU_F0167 - OPS '!I29</f>
        <v>0</v>
      </c>
      <c r="D25" s="225">
        <f t="shared" ref="D25:D30" si="0">IF(B25=0,0,(($C25-B25)/B25))</f>
        <v>0</v>
      </c>
      <c r="E25" s="59" t="str">
        <f>CONCATENATE($B$5,A25)</f>
        <v>Select SmarTag From DropdownOther Personal Services</v>
      </c>
    </row>
    <row r="26" spans="1:5" s="56" customFormat="1" ht="15.75" thickBot="1">
      <c r="A26" s="226" t="s">
        <v>149</v>
      </c>
      <c r="B26" s="223">
        <f>VLOOKUP(B5,'SmartTag List'!A:E,5,FALSE)</f>
        <v>0</v>
      </c>
      <c r="C26" s="224">
        <f>'FAU_F0167 - OPS GA'!F29</f>
        <v>0</v>
      </c>
      <c r="D26" s="225">
        <f>IF(B26=0,0,(($C26-B26)/B26))</f>
        <v>0</v>
      </c>
      <c r="E26" s="59" t="str">
        <f>CONCATENATE($B$5,A26)</f>
        <v>Select SmarTag From DropdownOPS - Graduate Assistant</v>
      </c>
    </row>
    <row r="27" spans="1:5" s="56" customFormat="1" ht="15.75" thickBot="1">
      <c r="A27" s="226" t="s">
        <v>105</v>
      </c>
      <c r="B27" s="223">
        <f>VLOOKUP(B5,'SmartTag List'!A:F,6,FALSE)</f>
        <v>0</v>
      </c>
      <c r="C27" s="227">
        <f>'FAU_F0167 - Expenses'!B22</f>
        <v>0</v>
      </c>
      <c r="D27" s="225">
        <f t="shared" si="0"/>
        <v>0</v>
      </c>
      <c r="E27" s="59" t="str">
        <f>CONCATENATE($B$5,A27)</f>
        <v>Select SmarTag From DropdownExpenses</v>
      </c>
    </row>
    <row r="28" spans="1:5" s="56" customFormat="1" ht="15.75" thickBot="1">
      <c r="A28" s="226" t="s">
        <v>109</v>
      </c>
      <c r="B28" s="223">
        <f>VLOOKUP('Operating Fund Summary'!B5:D5,'SmartTag List'!A:H,8,FALSE)</f>
        <v>0</v>
      </c>
      <c r="C28" s="228">
        <f>'FAU_F0167 - Expenses'!B31</f>
        <v>0</v>
      </c>
      <c r="D28" s="225">
        <f t="shared" si="0"/>
        <v>0</v>
      </c>
      <c r="E28" s="59" t="str">
        <f>CONCATENATE($B$5,A28)</f>
        <v>Select SmarTag From DropdownTransfers Out</v>
      </c>
    </row>
    <row r="29" spans="1:5" s="56" customFormat="1" ht="15.75" thickBot="1">
      <c r="A29" s="226" t="s">
        <v>846</v>
      </c>
      <c r="B29" s="229">
        <f>VLOOKUP(B5,'SmartTag List'!A:H,7,FALSE)</f>
        <v>0</v>
      </c>
      <c r="C29" s="229">
        <f>(C24+C25+C26+C27)*0.028</f>
        <v>0</v>
      </c>
      <c r="D29" s="225">
        <f t="shared" si="0"/>
        <v>0</v>
      </c>
      <c r="E29" s="59"/>
    </row>
    <row r="30" spans="1:5" s="56" customFormat="1" ht="16.5" thickTop="1" thickBot="1">
      <c r="A30" s="230" t="s">
        <v>49</v>
      </c>
      <c r="B30" s="231">
        <f>SUM(B24:B29)</f>
        <v>0</v>
      </c>
      <c r="C30" s="231">
        <f>SUM(C24:C29)</f>
        <v>0</v>
      </c>
      <c r="D30" s="225">
        <f t="shared" si="0"/>
        <v>0</v>
      </c>
      <c r="E30" s="59"/>
    </row>
    <row r="31" spans="1:5" ht="21.75" customHeight="1" thickTop="1">
      <c r="A31" s="67" t="s">
        <v>878</v>
      </c>
    </row>
  </sheetData>
  <sheetProtection algorithmName="SHA-512" hashValue="fH2doiKHOtMeUTwUW9RzPysVDTCA4PTSUbP8nq/1CEP3ruIvXwk5hczvRNQ+96eSyy5xh+E3VDzvo1r0rIRpOA==" saltValue="u5ITyGLUSjVB7rULPTduPQ==" spinCount="100000" sheet="1" objects="1" scenarios="1"/>
  <customSheetViews>
    <customSheetView guid="{0FED1CFE-2DD4-41CE-A04B-68DEBA5D2A38}" showPageBreaks="1" fitToPage="1" printArea="1">
      <selection activeCell="A4" sqref="A4"/>
      <pageMargins left="1.82" right="0" top="0.25" bottom="0" header="0" footer="0"/>
      <printOptions horizontalCentered="1" verticalCentered="1"/>
      <pageSetup scale="80" orientation="landscape"/>
      <headerFooter differentOddEven="1" differentFirst="1">
        <oddFooter>&amp;C&amp;P</oddFooter>
      </headerFooter>
    </customSheetView>
    <customSheetView guid="{CE90A49D-D1F4-41C4-9F09-CD65997C02E6}" fitToPage="1">
      <selection activeCell="D23" sqref="D23"/>
      <pageMargins left="1.82" right="0" top="0.25" bottom="0" header="0" footer="0"/>
      <printOptions horizontalCentered="1" verticalCentered="1"/>
      <pageSetup scale="80" orientation="landscape"/>
      <headerFooter differentOddEven="1" differentFirst="1">
        <oddFooter>&amp;C&amp;P</oddFooter>
      </headerFooter>
    </customSheetView>
    <customSheetView guid="{33B1B745-8793-4419-9A7E-C4F1C94CB636}" showPageBreaks="1" fitToPage="1" printArea="1">
      <selection activeCell="D21" sqref="D21"/>
      <pageMargins left="1.82" right="0" top="0.25" bottom="0" header="0" footer="0"/>
      <printOptions horizontalCentered="1" verticalCentered="1"/>
      <pageSetup scale="80" orientation="landscape"/>
      <headerFooter differentOddEven="1" differentFirst="1">
        <oddFooter>&amp;C&amp;P</oddFooter>
      </headerFooter>
    </customSheetView>
    <customSheetView guid="{0A7332CA-D094-47A0-A6F7-86EE8820F0DB}" showPageBreaks="1" printArea="1" showRuler="0">
      <selection activeCell="A18" sqref="A18"/>
      <pageMargins left="1.82" right="0" top="0.25" bottom="0" header="0" footer="0"/>
      <pageSetup scale="80" orientation="landscape"/>
      <headerFooter alignWithMargins="0">
        <oddFooter>&amp;C&amp;P</oddFooter>
      </headerFooter>
    </customSheetView>
    <customSheetView guid="{5C45CE92-5865-42B0-A7B1-C1D81846A77D}" showPageBreaks="1" fitToPage="1" printArea="1">
      <selection activeCell="G18" sqref="G18"/>
      <pageMargins left="1.82" right="0" top="0.25" bottom="0" header="0" footer="0"/>
      <printOptions horizontalCentered="1" verticalCentered="1"/>
      <pageSetup scale="80" orientation="landscape"/>
      <headerFooter differentOddEven="1" differentFirst="1">
        <oddFooter>&amp;C&amp;P</oddFooter>
      </headerFooter>
    </customSheetView>
    <customSheetView guid="{598C1E36-8F08-4BB1-90C4-58A0C77582D4}" showPageBreaks="1" fitToPage="1" printArea="1" topLeftCell="A16">
      <selection activeCell="A17" sqref="A17"/>
      <pageMargins left="1.82" right="0" top="0.25" bottom="0" header="0" footer="0"/>
      <printOptions horizontalCentered="1" verticalCentered="1"/>
      <pageSetup scale="80" orientation="landscape"/>
      <headerFooter differentOddEven="1" differentFirst="1">
        <oddFooter>&amp;C&amp;P</oddFooter>
      </headerFooter>
    </customSheetView>
    <customSheetView guid="{9117A6E4-3188-4ED9-B4F9-227F3ED36B8E}" showPageBreaks="1" fitToPage="1" printArea="1" topLeftCell="A13">
      <selection activeCell="D23" sqref="D23"/>
      <pageMargins left="1.82" right="0" top="0.25" bottom="0" header="0" footer="0"/>
      <printOptions horizontalCentered="1" verticalCentered="1"/>
      <pageSetup scale="80" orientation="landscape"/>
      <headerFooter differentOddEven="1" differentFirst="1">
        <oddFooter>&amp;C&amp;P</oddFooter>
      </headerFooter>
    </customSheetView>
  </customSheetViews>
  <mergeCells count="10">
    <mergeCell ref="A1:D1"/>
    <mergeCell ref="A2:D2"/>
    <mergeCell ref="B19:D19"/>
    <mergeCell ref="B20:D20"/>
    <mergeCell ref="A3:D3"/>
    <mergeCell ref="B17:D17"/>
    <mergeCell ref="B18:D18"/>
    <mergeCell ref="B6:D6"/>
    <mergeCell ref="B5:D5"/>
    <mergeCell ref="B7:D7"/>
  </mergeCells>
  <phoneticPr fontId="0" type="noConversion"/>
  <hyperlinks>
    <hyperlink ref="B23" r:id="rId1" display="http://www.fau.edu/sg/asab/documents/2018-2019-published-as-budget-updated.pdf"/>
  </hyperlinks>
  <printOptions horizontalCentered="1" verticalCentered="1"/>
  <pageMargins left="1.82" right="0" top="0.25" bottom="0" header="0" footer="0"/>
  <pageSetup scale="80" orientation="landscape" r:id="rId2"/>
  <headerFooter differentOddEven="1" differentFirst="1">
    <oddFooter>&amp;C&amp;P</oddFoot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'SmartTag List'!$J$2:$J$6</xm:f>
          </x14:formula1>
          <xm:sqref>B11</xm:sqref>
        </x14:dataValidation>
        <x14:dataValidation type="list" allowBlank="1" showInputMessage="1" showErrorMessage="1">
          <x14:formula1>
            <xm:f>'SmartTag List'!$A$2:$A$75</xm:f>
          </x14:formula1>
          <xm:sqref>B5:D5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
  <sheetViews>
    <sheetView topLeftCell="I1" workbookViewId="0">
      <pane ySplit="1" topLeftCell="A77" activePane="bottomLeft" state="frozen"/>
      <selection pane="bottomLeft" activeCell="K91" sqref="K91"/>
    </sheetView>
  </sheetViews>
  <sheetFormatPr defaultColWidth="11.42578125" defaultRowHeight="12.75"/>
  <cols>
    <col min="1" max="1" width="8.42578125" style="95" bestFit="1" customWidth="1"/>
    <col min="2" max="2" width="9.85546875" style="95" bestFit="1" customWidth="1"/>
    <col min="3" max="3" width="39.42578125" style="95" bestFit="1" customWidth="1"/>
    <col min="4" max="4" width="29.85546875" style="95" bestFit="1" customWidth="1"/>
    <col min="5" max="5" width="20.7109375" style="95" bestFit="1" customWidth="1"/>
    <col min="6" max="6" width="32.28515625" style="95" bestFit="1" customWidth="1"/>
    <col min="7" max="7" width="23.28515625" style="95" bestFit="1" customWidth="1"/>
    <col min="8" max="8" width="34.140625" style="95" bestFit="1" customWidth="1"/>
    <col min="9" max="9" width="25" style="95" bestFit="1" customWidth="1"/>
    <col min="10" max="10" width="30" style="95" bestFit="1" customWidth="1"/>
    <col min="11" max="11" width="20.85546875" style="95" bestFit="1" customWidth="1"/>
    <col min="12" max="12" width="18.7109375" style="95" bestFit="1" customWidth="1"/>
    <col min="13" max="14" width="12.85546875" style="95" bestFit="1" customWidth="1"/>
    <col min="15" max="15" width="23" style="95" bestFit="1" customWidth="1"/>
    <col min="16" max="16" width="15.42578125" style="95" bestFit="1" customWidth="1"/>
    <col min="17" max="17" width="10.140625" style="95" bestFit="1" customWidth="1"/>
    <col min="18" max="18" width="11" style="95" bestFit="1" customWidth="1"/>
    <col min="19" max="19" width="26" style="95" bestFit="1" customWidth="1"/>
    <col min="20" max="20" width="28.42578125" style="95" bestFit="1" customWidth="1"/>
    <col min="21" max="21" width="8.85546875" style="95" bestFit="1" customWidth="1"/>
    <col min="22" max="22" width="12.140625" style="95" bestFit="1" customWidth="1"/>
    <col min="23" max="16384" width="11.42578125" style="95"/>
  </cols>
  <sheetData>
    <row r="1" spans="1:22">
      <c r="A1" s="90" t="s">
        <v>759</v>
      </c>
      <c r="B1" s="91" t="s">
        <v>827</v>
      </c>
      <c r="C1" s="90" t="s">
        <v>760</v>
      </c>
      <c r="D1" s="90"/>
      <c r="E1" s="90" t="s">
        <v>97</v>
      </c>
      <c r="F1" s="90"/>
      <c r="G1" s="92" t="s">
        <v>101</v>
      </c>
      <c r="H1" s="92"/>
      <c r="I1" s="92" t="s">
        <v>149</v>
      </c>
      <c r="J1" s="92"/>
      <c r="K1" s="92" t="s">
        <v>761</v>
      </c>
      <c r="L1" s="92"/>
      <c r="M1" s="92" t="s">
        <v>105</v>
      </c>
      <c r="N1" s="92" t="s">
        <v>762</v>
      </c>
      <c r="O1" s="92"/>
      <c r="P1" s="93" t="s">
        <v>109</v>
      </c>
      <c r="Q1" s="92" t="s">
        <v>763</v>
      </c>
      <c r="R1" s="94" t="s">
        <v>27</v>
      </c>
      <c r="S1" s="91" t="s">
        <v>837</v>
      </c>
      <c r="T1" s="91" t="s">
        <v>828</v>
      </c>
      <c r="U1" s="91" t="s">
        <v>136</v>
      </c>
      <c r="V1" s="91" t="s">
        <v>634</v>
      </c>
    </row>
    <row r="2" spans="1:22">
      <c r="A2" s="96" t="s">
        <v>93</v>
      </c>
      <c r="B2" s="96" t="s">
        <v>68</v>
      </c>
      <c r="C2" s="96" t="s">
        <v>695</v>
      </c>
      <c r="D2" s="97" t="str">
        <f t="shared" ref="D2:D33" si="0">CONCATENATE(A2,$E$1)</f>
        <v>D00702Salaries And Benefits</v>
      </c>
      <c r="E2" s="97">
        <v>47226</v>
      </c>
      <c r="F2" s="97" t="str">
        <f>CONCATENATE(A2,$G$1)</f>
        <v>D00702Other Personal Services</v>
      </c>
      <c r="G2" s="97">
        <v>120540</v>
      </c>
      <c r="H2" s="97" t="str">
        <f>CONCATENATE(A2,$I$1)</f>
        <v>D00702OPS - Graduate Assistant</v>
      </c>
      <c r="I2" s="97">
        <v>0</v>
      </c>
      <c r="J2" s="97" t="str">
        <f>CONCATENATE(A2,$K$1)</f>
        <v>D00702OPS-Affordable Care</v>
      </c>
      <c r="K2" s="97">
        <v>0</v>
      </c>
      <c r="L2" s="97" t="str">
        <f>CONCATENATE(A2,$M$1)</f>
        <v>D00702Expenses</v>
      </c>
      <c r="M2" s="97">
        <v>177449</v>
      </c>
      <c r="N2" s="97">
        <v>345215</v>
      </c>
      <c r="O2" s="97" t="str">
        <f>CONCATENATE(A2,$P$1)</f>
        <v>D00702Transfers Out</v>
      </c>
      <c r="P2" s="97">
        <v>50000</v>
      </c>
      <c r="Q2" s="97">
        <v>6612.8159999999998</v>
      </c>
      <c r="R2" s="97">
        <v>301827.81599999999</v>
      </c>
    </row>
    <row r="3" spans="1:22">
      <c r="A3" s="96" t="s">
        <v>117</v>
      </c>
      <c r="B3" s="96" t="s">
        <v>68</v>
      </c>
      <c r="C3" s="96" t="s">
        <v>764</v>
      </c>
      <c r="D3" s="97" t="str">
        <f t="shared" si="0"/>
        <v>D00705Salaries And Benefits</v>
      </c>
      <c r="E3" s="97">
        <v>82403.37</v>
      </c>
      <c r="F3" s="97" t="str">
        <f t="shared" ref="F3:F66" si="1">CONCATENATE(A3,$G$1)</f>
        <v>D00705Other Personal Services</v>
      </c>
      <c r="G3" s="97"/>
      <c r="H3" s="97" t="str">
        <f t="shared" ref="H3:H66" si="2">CONCATENATE(A3,$I$1)</f>
        <v>D00705OPS - Graduate Assistant</v>
      </c>
      <c r="I3" s="97"/>
      <c r="J3" s="97" t="str">
        <f t="shared" ref="J3:J66" si="3">CONCATENATE(A3,$K$1)</f>
        <v>D00705OPS-Affordable Care</v>
      </c>
      <c r="K3" s="97"/>
      <c r="L3" s="97" t="str">
        <f t="shared" ref="L3:L66" si="4">CONCATENATE(A3,$M$1)</f>
        <v>D00705Expenses</v>
      </c>
      <c r="M3" s="97">
        <v>14000</v>
      </c>
      <c r="N3" s="97">
        <v>96403.37</v>
      </c>
      <c r="O3" s="97" t="str">
        <f t="shared" ref="O3:O66" si="5">CONCATENATE(A3,$P$1)</f>
        <v>D00705Transfers Out</v>
      </c>
      <c r="P3" s="97"/>
      <c r="Q3" s="97">
        <v>2159</v>
      </c>
      <c r="R3" s="97">
        <v>98562.37</v>
      </c>
    </row>
    <row r="4" spans="1:22">
      <c r="A4" s="96" t="s">
        <v>154</v>
      </c>
      <c r="B4" s="96" t="s">
        <v>68</v>
      </c>
      <c r="C4" s="96" t="s">
        <v>765</v>
      </c>
      <c r="D4" s="97" t="str">
        <f t="shared" si="0"/>
        <v>J01103Salaries And Benefits</v>
      </c>
      <c r="E4" s="97">
        <v>0</v>
      </c>
      <c r="F4" s="97" t="str">
        <f t="shared" si="1"/>
        <v>J01103Other Personal Services</v>
      </c>
      <c r="G4" s="97">
        <v>15640</v>
      </c>
      <c r="H4" s="97" t="str">
        <f t="shared" si="2"/>
        <v>J01103OPS - Graduate Assistant</v>
      </c>
      <c r="I4" s="97">
        <v>5375</v>
      </c>
      <c r="J4" s="97" t="str">
        <f t="shared" si="3"/>
        <v>J01103OPS-Affordable Care</v>
      </c>
      <c r="K4" s="97">
        <v>0</v>
      </c>
      <c r="L4" s="97" t="str">
        <f t="shared" si="4"/>
        <v>J01103Expenses</v>
      </c>
      <c r="M4" s="97">
        <v>102100</v>
      </c>
      <c r="N4" s="97">
        <v>123115</v>
      </c>
      <c r="O4" s="97" t="str">
        <f t="shared" si="5"/>
        <v>J01103Transfers Out</v>
      </c>
      <c r="P4" s="97"/>
      <c r="Q4" s="97">
        <v>2758</v>
      </c>
      <c r="R4" s="97">
        <v>125873</v>
      </c>
    </row>
    <row r="5" spans="1:22">
      <c r="A5" s="96" t="s">
        <v>177</v>
      </c>
      <c r="B5" s="96" t="s">
        <v>68</v>
      </c>
      <c r="C5" s="96" t="s">
        <v>766</v>
      </c>
      <c r="D5" s="97" t="str">
        <f t="shared" si="0"/>
        <v>J01107Salaries And Benefits</v>
      </c>
      <c r="E5" s="97">
        <v>56940.46</v>
      </c>
      <c r="F5" s="97" t="str">
        <f t="shared" si="1"/>
        <v>J01107Other Personal Services</v>
      </c>
      <c r="G5" s="97">
        <v>53613.95</v>
      </c>
      <c r="H5" s="97" t="str">
        <f t="shared" si="2"/>
        <v>J01107OPS - Graduate Assistant</v>
      </c>
      <c r="I5" s="97">
        <v>0</v>
      </c>
      <c r="J5" s="97" t="str">
        <f t="shared" si="3"/>
        <v>J01107OPS-Affordable Care</v>
      </c>
      <c r="K5" s="97">
        <v>0</v>
      </c>
      <c r="L5" s="97" t="str">
        <f t="shared" si="4"/>
        <v>J01107Expenses</v>
      </c>
      <c r="M5" s="97">
        <v>133750</v>
      </c>
      <c r="N5" s="97">
        <v>244304.41</v>
      </c>
      <c r="O5" s="97" t="str">
        <f t="shared" si="5"/>
        <v>J01107Transfers Out</v>
      </c>
      <c r="P5" s="97"/>
      <c r="Q5" s="97">
        <v>5472</v>
      </c>
      <c r="R5" s="97">
        <v>249776.41</v>
      </c>
    </row>
    <row r="6" spans="1:22">
      <c r="A6" s="96" t="s">
        <v>185</v>
      </c>
      <c r="B6" s="96" t="s">
        <v>68</v>
      </c>
      <c r="C6" s="96" t="s">
        <v>700</v>
      </c>
      <c r="D6" s="97" t="str">
        <f t="shared" si="0"/>
        <v>J01110Salaries And Benefits</v>
      </c>
      <c r="E6" s="97">
        <v>53972</v>
      </c>
      <c r="F6" s="97" t="str">
        <f t="shared" si="1"/>
        <v>J01110Other Personal Services</v>
      </c>
      <c r="G6" s="97">
        <v>57300</v>
      </c>
      <c r="H6" s="97" t="str">
        <f t="shared" si="2"/>
        <v>J01110OPS - Graduate Assistant</v>
      </c>
      <c r="I6" s="97">
        <v>7400</v>
      </c>
      <c r="J6" s="97" t="str">
        <f t="shared" si="3"/>
        <v>J01110OPS-Affordable Care</v>
      </c>
      <c r="K6" s="97">
        <v>0</v>
      </c>
      <c r="L6" s="97" t="str">
        <f t="shared" si="4"/>
        <v>J01110Expenses</v>
      </c>
      <c r="M6" s="97">
        <v>20900</v>
      </c>
      <c r="N6" s="97">
        <v>139572</v>
      </c>
      <c r="O6" s="97" t="str">
        <f t="shared" si="5"/>
        <v>J01110Transfers Out</v>
      </c>
      <c r="P6" s="97">
        <v>1000</v>
      </c>
      <c r="Q6" s="97">
        <v>3104</v>
      </c>
      <c r="R6" s="97">
        <v>141676</v>
      </c>
    </row>
    <row r="7" spans="1:22">
      <c r="A7" s="96" t="s">
        <v>231</v>
      </c>
      <c r="B7" s="96" t="s">
        <v>68</v>
      </c>
      <c r="C7" s="96" t="s">
        <v>767</v>
      </c>
      <c r="D7" s="97" t="str">
        <f t="shared" si="0"/>
        <v>S00103Salaries And Benefits</v>
      </c>
      <c r="E7" s="97"/>
      <c r="F7" s="97" t="str">
        <f t="shared" si="1"/>
        <v>S00103Other Personal Services</v>
      </c>
      <c r="G7" s="97"/>
      <c r="H7" s="97" t="str">
        <f t="shared" si="2"/>
        <v>S00103OPS - Graduate Assistant</v>
      </c>
      <c r="I7" s="97">
        <v>53810</v>
      </c>
      <c r="J7" s="97" t="str">
        <f t="shared" si="3"/>
        <v>S00103OPS-Affordable Care</v>
      </c>
      <c r="K7" s="97"/>
      <c r="L7" s="97" t="str">
        <f t="shared" si="4"/>
        <v>S00103Expenses</v>
      </c>
      <c r="M7" s="97">
        <v>230540</v>
      </c>
      <c r="N7" s="97">
        <v>284350</v>
      </c>
      <c r="O7" s="97" t="str">
        <f t="shared" si="5"/>
        <v>S00103Transfers Out</v>
      </c>
      <c r="P7" s="97"/>
      <c r="Q7" s="97">
        <v>6369</v>
      </c>
      <c r="R7" s="97">
        <v>290719</v>
      </c>
    </row>
    <row r="8" spans="1:22">
      <c r="A8" s="96" t="s">
        <v>240</v>
      </c>
      <c r="B8" s="96" t="s">
        <v>68</v>
      </c>
      <c r="C8" s="96" t="s">
        <v>768</v>
      </c>
      <c r="D8" s="97" t="str">
        <f t="shared" si="0"/>
        <v>S00108Salaries And Benefits</v>
      </c>
      <c r="E8" s="97"/>
      <c r="F8" s="97" t="str">
        <f t="shared" si="1"/>
        <v>S00108Other Personal Services</v>
      </c>
      <c r="G8" s="97">
        <v>49297.5</v>
      </c>
      <c r="H8" s="97" t="str">
        <f t="shared" si="2"/>
        <v>S00108OPS - Graduate Assistant</v>
      </c>
      <c r="I8" s="97"/>
      <c r="J8" s="97" t="str">
        <f t="shared" si="3"/>
        <v>S00108OPS-Affordable Care</v>
      </c>
      <c r="K8" s="97"/>
      <c r="L8" s="97" t="str">
        <f t="shared" si="4"/>
        <v>S00108Expenses</v>
      </c>
      <c r="M8" s="97">
        <v>41800</v>
      </c>
      <c r="N8" s="97">
        <v>91097.5</v>
      </c>
      <c r="O8" s="97" t="str">
        <f t="shared" si="5"/>
        <v>S00108Transfers Out</v>
      </c>
      <c r="P8" s="97"/>
      <c r="Q8" s="97">
        <v>2041</v>
      </c>
      <c r="R8" s="97">
        <v>93138.5</v>
      </c>
    </row>
    <row r="9" spans="1:22">
      <c r="A9" s="96" t="s">
        <v>246</v>
      </c>
      <c r="B9" s="96" t="s">
        <v>68</v>
      </c>
      <c r="C9" s="96" t="s">
        <v>769</v>
      </c>
      <c r="D9" s="97" t="str">
        <f t="shared" si="0"/>
        <v>S00109Salaries And Benefits</v>
      </c>
      <c r="E9" s="97"/>
      <c r="F9" s="97" t="str">
        <f t="shared" si="1"/>
        <v>S00109Other Personal Services</v>
      </c>
      <c r="G9" s="97"/>
      <c r="H9" s="97" t="str">
        <f t="shared" si="2"/>
        <v>S00109OPS - Graduate Assistant</v>
      </c>
      <c r="I9" s="97"/>
      <c r="J9" s="97" t="str">
        <f t="shared" si="3"/>
        <v>S00109OPS-Affordable Care</v>
      </c>
      <c r="K9" s="97"/>
      <c r="L9" s="97" t="str">
        <f t="shared" si="4"/>
        <v>S00109Expenses</v>
      </c>
      <c r="M9" s="97">
        <v>80000</v>
      </c>
      <c r="N9" s="97">
        <v>80000</v>
      </c>
      <c r="O9" s="97" t="str">
        <f t="shared" si="5"/>
        <v>S00109Transfers Out</v>
      </c>
      <c r="P9" s="97"/>
      <c r="Q9" s="97">
        <v>1792</v>
      </c>
      <c r="R9" s="97">
        <v>81792</v>
      </c>
    </row>
    <row r="10" spans="1:22">
      <c r="A10" s="96" t="s">
        <v>254</v>
      </c>
      <c r="B10" s="96" t="s">
        <v>68</v>
      </c>
      <c r="C10" s="96" t="s">
        <v>770</v>
      </c>
      <c r="D10" s="97" t="str">
        <f t="shared" si="0"/>
        <v>S00113Salaries And Benefits</v>
      </c>
      <c r="E10" s="97"/>
      <c r="F10" s="97" t="str">
        <f t="shared" si="1"/>
        <v>S00113Other Personal Services</v>
      </c>
      <c r="G10" s="97"/>
      <c r="H10" s="97" t="str">
        <f t="shared" si="2"/>
        <v>S00113OPS - Graduate Assistant</v>
      </c>
      <c r="I10" s="97"/>
      <c r="J10" s="97" t="str">
        <f t="shared" si="3"/>
        <v>S00113OPS-Affordable Care</v>
      </c>
      <c r="K10" s="97"/>
      <c r="L10" s="97" t="str">
        <f t="shared" si="4"/>
        <v>S00113Expenses</v>
      </c>
      <c r="M10" s="97">
        <v>14000</v>
      </c>
      <c r="N10" s="97">
        <v>14000</v>
      </c>
      <c r="O10" s="97" t="str">
        <f t="shared" si="5"/>
        <v>S00113Transfers Out</v>
      </c>
      <c r="P10" s="97"/>
      <c r="Q10" s="97">
        <v>314</v>
      </c>
      <c r="R10" s="97">
        <v>14314</v>
      </c>
    </row>
    <row r="11" spans="1:22">
      <c r="A11" s="96" t="s">
        <v>264</v>
      </c>
      <c r="B11" s="96" t="s">
        <v>68</v>
      </c>
      <c r="C11" s="96" t="s">
        <v>771</v>
      </c>
      <c r="D11" s="97" t="str">
        <f t="shared" si="0"/>
        <v>S00117Salaries And Benefits</v>
      </c>
      <c r="E11" s="97"/>
      <c r="F11" s="97" t="str">
        <f t="shared" si="1"/>
        <v>S00117Other Personal Services</v>
      </c>
      <c r="G11" s="97"/>
      <c r="H11" s="97" t="str">
        <f t="shared" si="2"/>
        <v>S00117OPS - Graduate Assistant</v>
      </c>
      <c r="I11" s="97"/>
      <c r="J11" s="97" t="str">
        <f t="shared" si="3"/>
        <v>S00117OPS-Affordable Care</v>
      </c>
      <c r="K11" s="97"/>
      <c r="L11" s="97" t="str">
        <f t="shared" si="4"/>
        <v>S00117Expenses</v>
      </c>
      <c r="M11" s="97">
        <v>1000</v>
      </c>
      <c r="N11" s="97">
        <v>1000</v>
      </c>
      <c r="O11" s="97" t="str">
        <f t="shared" si="5"/>
        <v>S00117Transfers Out</v>
      </c>
      <c r="P11" s="97"/>
      <c r="Q11" s="97">
        <v>22</v>
      </c>
      <c r="R11" s="97">
        <v>1022</v>
      </c>
    </row>
    <row r="12" spans="1:22">
      <c r="A12" s="96" t="s">
        <v>269</v>
      </c>
      <c r="B12" s="96" t="s">
        <v>68</v>
      </c>
      <c r="C12" s="96" t="s">
        <v>270</v>
      </c>
      <c r="D12" s="97" t="str">
        <f t="shared" si="0"/>
        <v>S00118Salaries And Benefits</v>
      </c>
      <c r="E12" s="97"/>
      <c r="F12" s="97" t="str">
        <f t="shared" si="1"/>
        <v>S00118Other Personal Services</v>
      </c>
      <c r="G12" s="97">
        <v>19575</v>
      </c>
      <c r="H12" s="97" t="str">
        <f t="shared" si="2"/>
        <v>S00118OPS - Graduate Assistant</v>
      </c>
      <c r="I12" s="97"/>
      <c r="J12" s="97" t="str">
        <f t="shared" si="3"/>
        <v>S00118OPS-Affordable Care</v>
      </c>
      <c r="K12" s="97"/>
      <c r="L12" s="97" t="str">
        <f t="shared" si="4"/>
        <v>S00118Expenses</v>
      </c>
      <c r="M12" s="97">
        <v>8000</v>
      </c>
      <c r="N12" s="97">
        <v>27575</v>
      </c>
      <c r="O12" s="97" t="str">
        <f t="shared" si="5"/>
        <v>S00118Transfers Out</v>
      </c>
      <c r="P12" s="97"/>
      <c r="Q12" s="97">
        <v>618</v>
      </c>
      <c r="R12" s="97">
        <v>28193</v>
      </c>
    </row>
    <row r="13" spans="1:22">
      <c r="A13" s="96" t="s">
        <v>278</v>
      </c>
      <c r="B13" s="96" t="s">
        <v>68</v>
      </c>
      <c r="C13" s="96" t="s">
        <v>279</v>
      </c>
      <c r="D13" s="97" t="str">
        <f t="shared" si="0"/>
        <v>S00131Salaries And Benefits</v>
      </c>
      <c r="E13" s="97"/>
      <c r="F13" s="97" t="str">
        <f t="shared" si="1"/>
        <v>S00131Other Personal Services</v>
      </c>
      <c r="G13" s="97">
        <v>4945</v>
      </c>
      <c r="H13" s="97" t="str">
        <f t="shared" si="2"/>
        <v>S00131OPS - Graduate Assistant</v>
      </c>
      <c r="I13" s="97"/>
      <c r="J13" s="97" t="str">
        <f t="shared" si="3"/>
        <v>S00131OPS-Affordable Care</v>
      </c>
      <c r="K13" s="97"/>
      <c r="L13" s="97" t="str">
        <f t="shared" si="4"/>
        <v>S00131Expenses</v>
      </c>
      <c r="M13" s="97">
        <v>1000</v>
      </c>
      <c r="N13" s="97">
        <v>5945</v>
      </c>
      <c r="O13" s="97" t="str">
        <f t="shared" si="5"/>
        <v>S00131Transfers Out</v>
      </c>
      <c r="P13" s="97"/>
      <c r="Q13" s="97">
        <v>133</v>
      </c>
      <c r="R13" s="97">
        <v>6078</v>
      </c>
    </row>
    <row r="14" spans="1:22">
      <c r="A14" s="96" t="s">
        <v>284</v>
      </c>
      <c r="B14" s="96" t="s">
        <v>68</v>
      </c>
      <c r="C14" s="96" t="s">
        <v>772</v>
      </c>
      <c r="D14" s="97" t="str">
        <f t="shared" si="0"/>
        <v>S00132Salaries And Benefits</v>
      </c>
      <c r="E14" s="97"/>
      <c r="F14" s="97" t="str">
        <f t="shared" si="1"/>
        <v>S00132Other Personal Services</v>
      </c>
      <c r="G14" s="97"/>
      <c r="H14" s="97" t="str">
        <f t="shared" si="2"/>
        <v>S00132OPS - Graduate Assistant</v>
      </c>
      <c r="I14" s="97"/>
      <c r="J14" s="97" t="str">
        <f t="shared" si="3"/>
        <v>S00132OPS-Affordable Care</v>
      </c>
      <c r="K14" s="97"/>
      <c r="L14" s="97" t="str">
        <f t="shared" si="4"/>
        <v>S00132Expenses</v>
      </c>
      <c r="M14" s="97">
        <v>70000</v>
      </c>
      <c r="N14" s="97">
        <v>70000</v>
      </c>
      <c r="O14" s="97" t="str">
        <f t="shared" si="5"/>
        <v>S00132Transfers Out</v>
      </c>
      <c r="P14" s="97"/>
      <c r="Q14" s="97">
        <v>1568</v>
      </c>
      <c r="R14" s="97">
        <v>71568</v>
      </c>
    </row>
    <row r="15" spans="1:22">
      <c r="A15" s="96" t="s">
        <v>289</v>
      </c>
      <c r="B15" s="96" t="s">
        <v>68</v>
      </c>
      <c r="C15" s="96" t="s">
        <v>290</v>
      </c>
      <c r="D15" s="97" t="str">
        <f t="shared" si="0"/>
        <v>S00139Salaries And Benefits</v>
      </c>
      <c r="E15" s="97"/>
      <c r="F15" s="97" t="str">
        <f t="shared" si="1"/>
        <v>S00139Other Personal Services</v>
      </c>
      <c r="G15" s="97"/>
      <c r="H15" s="97" t="str">
        <f t="shared" si="2"/>
        <v>S00139OPS - Graduate Assistant</v>
      </c>
      <c r="I15" s="97"/>
      <c r="J15" s="97" t="str">
        <f t="shared" si="3"/>
        <v>S00139OPS-Affordable Care</v>
      </c>
      <c r="K15" s="97"/>
      <c r="L15" s="97" t="str">
        <f t="shared" si="4"/>
        <v>S00139Expenses</v>
      </c>
      <c r="M15" s="97">
        <v>27500</v>
      </c>
      <c r="N15" s="97">
        <v>27500</v>
      </c>
      <c r="O15" s="97" t="str">
        <f t="shared" si="5"/>
        <v>S00139Transfers Out</v>
      </c>
      <c r="P15" s="97"/>
      <c r="Q15" s="97">
        <v>616</v>
      </c>
      <c r="R15" s="97">
        <v>28116</v>
      </c>
    </row>
    <row r="16" spans="1:22">
      <c r="A16" s="96" t="s">
        <v>294</v>
      </c>
      <c r="B16" s="96" t="s">
        <v>68</v>
      </c>
      <c r="C16" s="96" t="s">
        <v>773</v>
      </c>
      <c r="D16" s="97" t="str">
        <f t="shared" si="0"/>
        <v>S00145Salaries And Benefits</v>
      </c>
      <c r="E16" s="97"/>
      <c r="F16" s="97" t="str">
        <f t="shared" si="1"/>
        <v>S00145Other Personal Services</v>
      </c>
      <c r="G16" s="97"/>
      <c r="H16" s="97" t="str">
        <f t="shared" si="2"/>
        <v>S00145OPS - Graduate Assistant</v>
      </c>
      <c r="I16" s="97"/>
      <c r="J16" s="97" t="str">
        <f t="shared" si="3"/>
        <v>S00145OPS-Affordable Care</v>
      </c>
      <c r="K16" s="97"/>
      <c r="L16" s="97" t="str">
        <f t="shared" si="4"/>
        <v>S00145Expenses</v>
      </c>
      <c r="M16" s="97">
        <v>14500</v>
      </c>
      <c r="N16" s="97">
        <v>14500</v>
      </c>
      <c r="O16" s="97" t="str">
        <f t="shared" si="5"/>
        <v>S00145Transfers Out</v>
      </c>
      <c r="P16" s="97"/>
      <c r="Q16" s="97">
        <v>325</v>
      </c>
      <c r="R16" s="97">
        <v>14825</v>
      </c>
    </row>
    <row r="17" spans="1:18">
      <c r="A17" s="96" t="s">
        <v>299</v>
      </c>
      <c r="B17" s="96" t="s">
        <v>68</v>
      </c>
      <c r="C17" s="96" t="s">
        <v>774</v>
      </c>
      <c r="D17" s="97" t="str">
        <f t="shared" si="0"/>
        <v>S00157Salaries And Benefits</v>
      </c>
      <c r="E17" s="97"/>
      <c r="F17" s="97" t="str">
        <f t="shared" si="1"/>
        <v>S00157Other Personal Services</v>
      </c>
      <c r="G17" s="97"/>
      <c r="H17" s="97" t="str">
        <f t="shared" si="2"/>
        <v>S00157OPS - Graduate Assistant</v>
      </c>
      <c r="I17" s="97"/>
      <c r="J17" s="97" t="str">
        <f t="shared" si="3"/>
        <v>S00157OPS-Affordable Care</v>
      </c>
      <c r="K17" s="97"/>
      <c r="L17" s="97" t="str">
        <f t="shared" si="4"/>
        <v>S00157Expenses</v>
      </c>
      <c r="M17" s="97">
        <v>20000</v>
      </c>
      <c r="N17" s="97">
        <v>20000</v>
      </c>
      <c r="O17" s="97" t="str">
        <f t="shared" si="5"/>
        <v>S00157Transfers Out</v>
      </c>
      <c r="P17" s="97"/>
      <c r="Q17" s="97">
        <v>448</v>
      </c>
      <c r="R17" s="97">
        <v>20448</v>
      </c>
    </row>
    <row r="18" spans="1:18">
      <c r="A18" s="96" t="s">
        <v>304</v>
      </c>
      <c r="B18" s="96" t="s">
        <v>68</v>
      </c>
      <c r="C18" s="96" t="s">
        <v>775</v>
      </c>
      <c r="D18" s="97" t="str">
        <f t="shared" si="0"/>
        <v>S00159Salaries And Benefits</v>
      </c>
      <c r="E18" s="97"/>
      <c r="F18" s="97" t="str">
        <f t="shared" si="1"/>
        <v>S00159Other Personal Services</v>
      </c>
      <c r="G18" s="97"/>
      <c r="H18" s="97" t="str">
        <f t="shared" si="2"/>
        <v>S00159OPS - Graduate Assistant</v>
      </c>
      <c r="I18" s="97">
        <v>2640</v>
      </c>
      <c r="J18" s="97" t="str">
        <f t="shared" si="3"/>
        <v>S00159OPS-Affordable Care</v>
      </c>
      <c r="K18" s="97"/>
      <c r="L18" s="97" t="str">
        <f t="shared" si="4"/>
        <v>S00159Expenses</v>
      </c>
      <c r="M18" s="97">
        <v>9300</v>
      </c>
      <c r="N18" s="97">
        <v>11940</v>
      </c>
      <c r="O18" s="97" t="str">
        <f t="shared" si="5"/>
        <v>S00159Transfers Out</v>
      </c>
      <c r="P18" s="97"/>
      <c r="Q18" s="97">
        <v>267</v>
      </c>
      <c r="R18" s="97">
        <v>12207</v>
      </c>
    </row>
    <row r="19" spans="1:18">
      <c r="A19" s="96" t="s">
        <v>310</v>
      </c>
      <c r="B19" s="96" t="s">
        <v>68</v>
      </c>
      <c r="C19" s="96" t="s">
        <v>311</v>
      </c>
      <c r="D19" s="97" t="str">
        <f t="shared" si="0"/>
        <v>S00160Salaries And Benefits</v>
      </c>
      <c r="E19" s="97"/>
      <c r="F19" s="97" t="str">
        <f t="shared" si="1"/>
        <v>S00160Other Personal Services</v>
      </c>
      <c r="G19" s="97">
        <v>25093.657500000001</v>
      </c>
      <c r="H19" s="97" t="str">
        <f t="shared" si="2"/>
        <v>S00160OPS - Graduate Assistant</v>
      </c>
      <c r="I19" s="97"/>
      <c r="J19" s="97" t="str">
        <f t="shared" si="3"/>
        <v>S00160OPS-Affordable Care</v>
      </c>
      <c r="K19" s="97">
        <v>16500</v>
      </c>
      <c r="L19" s="97" t="str">
        <f t="shared" si="4"/>
        <v>S00160Expenses</v>
      </c>
      <c r="M19" s="97">
        <v>25006</v>
      </c>
      <c r="N19" s="97">
        <v>66599.657500000001</v>
      </c>
      <c r="O19" s="97" t="str">
        <f t="shared" si="5"/>
        <v>S00160Transfers Out</v>
      </c>
      <c r="P19" s="97">
        <v>6250</v>
      </c>
      <c r="Q19" s="97">
        <v>1352</v>
      </c>
      <c r="R19" s="97">
        <v>61701.657500000001</v>
      </c>
    </row>
    <row r="20" spans="1:18">
      <c r="A20" s="96" t="s">
        <v>316</v>
      </c>
      <c r="B20" s="96" t="s">
        <v>68</v>
      </c>
      <c r="C20" s="96" t="s">
        <v>776</v>
      </c>
      <c r="D20" s="97" t="str">
        <f t="shared" si="0"/>
        <v>S00161Salaries And Benefits</v>
      </c>
      <c r="E20" s="97"/>
      <c r="F20" s="97" t="str">
        <f t="shared" si="1"/>
        <v>S00161Other Personal Services</v>
      </c>
      <c r="G20" s="97">
        <v>3600</v>
      </c>
      <c r="H20" s="97" t="str">
        <f t="shared" si="2"/>
        <v>S00161OPS - Graduate Assistant</v>
      </c>
      <c r="I20" s="97"/>
      <c r="J20" s="97" t="str">
        <f t="shared" si="3"/>
        <v>S00161OPS-Affordable Care</v>
      </c>
      <c r="K20" s="97"/>
      <c r="L20" s="97" t="str">
        <f t="shared" si="4"/>
        <v>S00161Expenses</v>
      </c>
      <c r="M20" s="97">
        <v>108000</v>
      </c>
      <c r="N20" s="97">
        <v>111600</v>
      </c>
      <c r="O20" s="97" t="str">
        <f t="shared" si="5"/>
        <v>S00161Transfers Out</v>
      </c>
      <c r="P20" s="97"/>
      <c r="Q20" s="97">
        <v>2500</v>
      </c>
      <c r="R20" s="97">
        <v>114100</v>
      </c>
    </row>
    <row r="21" spans="1:18">
      <c r="A21" s="96" t="s">
        <v>326</v>
      </c>
      <c r="B21" s="96" t="s">
        <v>68</v>
      </c>
      <c r="C21" s="96" t="s">
        <v>777</v>
      </c>
      <c r="D21" s="97" t="str">
        <f t="shared" si="0"/>
        <v>S00304Salaries And Benefits</v>
      </c>
      <c r="E21" s="97"/>
      <c r="F21" s="97" t="str">
        <f t="shared" si="1"/>
        <v>S00304Other Personal Services</v>
      </c>
      <c r="G21" s="97"/>
      <c r="H21" s="97" t="str">
        <f t="shared" si="2"/>
        <v>S00304OPS - Graduate Assistant</v>
      </c>
      <c r="I21" s="97"/>
      <c r="J21" s="97" t="str">
        <f t="shared" si="3"/>
        <v>S00304OPS-Affordable Care</v>
      </c>
      <c r="K21" s="97"/>
      <c r="L21" s="97" t="str">
        <f t="shared" si="4"/>
        <v>S00304Expenses</v>
      </c>
      <c r="M21" s="97">
        <v>5250</v>
      </c>
      <c r="N21" s="97">
        <v>5250</v>
      </c>
      <c r="O21" s="97" t="str">
        <f t="shared" si="5"/>
        <v>S00304Transfers Out</v>
      </c>
      <c r="P21" s="97"/>
      <c r="Q21" s="97">
        <v>118</v>
      </c>
      <c r="R21" s="97">
        <v>5368</v>
      </c>
    </row>
    <row r="22" spans="1:18">
      <c r="A22" s="96" t="s">
        <v>331</v>
      </c>
      <c r="B22" s="96" t="s">
        <v>68</v>
      </c>
      <c r="C22" s="96" t="s">
        <v>332</v>
      </c>
      <c r="D22" s="97" t="str">
        <f t="shared" si="0"/>
        <v>S00305Salaries And Benefits</v>
      </c>
      <c r="E22" s="97">
        <v>110912</v>
      </c>
      <c r="F22" s="97" t="str">
        <f t="shared" si="1"/>
        <v>S00305Other Personal Services</v>
      </c>
      <c r="G22" s="97">
        <v>15999.539999999999</v>
      </c>
      <c r="H22" s="97" t="str">
        <f t="shared" si="2"/>
        <v>S00305OPS - Graduate Assistant</v>
      </c>
      <c r="I22" s="97">
        <v>6600</v>
      </c>
      <c r="J22" s="97" t="str">
        <f t="shared" si="3"/>
        <v>S00305OPS-Affordable Care</v>
      </c>
      <c r="K22" s="97"/>
      <c r="L22" s="97" t="str">
        <f t="shared" si="4"/>
        <v>S00305Expenses</v>
      </c>
      <c r="M22" s="97">
        <v>46885</v>
      </c>
      <c r="N22" s="97">
        <v>180396.53999999998</v>
      </c>
      <c r="O22" s="97" t="str">
        <f t="shared" si="5"/>
        <v>S00305Transfers Out</v>
      </c>
      <c r="P22" s="97"/>
      <c r="Q22" s="97">
        <v>4040.8824959999993</v>
      </c>
      <c r="R22" s="97">
        <v>184437.42249599998</v>
      </c>
    </row>
    <row r="23" spans="1:18">
      <c r="A23" s="96" t="s">
        <v>339</v>
      </c>
      <c r="B23" s="96" t="s">
        <v>68</v>
      </c>
      <c r="C23" s="96" t="s">
        <v>778</v>
      </c>
      <c r="D23" s="97" t="str">
        <f t="shared" si="0"/>
        <v>S00306Salaries And Benefits</v>
      </c>
      <c r="E23" s="97">
        <v>22532</v>
      </c>
      <c r="F23" s="97" t="str">
        <f t="shared" si="1"/>
        <v>S00306Other Personal Services</v>
      </c>
      <c r="G23" s="97">
        <v>4112.8999999999996</v>
      </c>
      <c r="H23" s="97" t="str">
        <f t="shared" si="2"/>
        <v>S00306OPS - Graduate Assistant</v>
      </c>
      <c r="I23" s="97"/>
      <c r="J23" s="97" t="str">
        <f t="shared" si="3"/>
        <v>S00306OPS-Affordable Care</v>
      </c>
      <c r="K23" s="97"/>
      <c r="L23" s="97" t="str">
        <f t="shared" si="4"/>
        <v>S00306Expenses</v>
      </c>
      <c r="M23" s="97">
        <v>23425</v>
      </c>
      <c r="N23" s="97">
        <v>50069.9</v>
      </c>
      <c r="O23" s="97" t="str">
        <f t="shared" si="5"/>
        <v>S00306Transfers Out</v>
      </c>
      <c r="P23" s="97"/>
      <c r="Q23" s="97">
        <v>1121.56576</v>
      </c>
      <c r="R23" s="97">
        <v>51191.465759999999</v>
      </c>
    </row>
    <row r="24" spans="1:18">
      <c r="A24" s="96" t="s">
        <v>346</v>
      </c>
      <c r="B24" s="96" t="s">
        <v>68</v>
      </c>
      <c r="C24" s="96" t="s">
        <v>779</v>
      </c>
      <c r="D24" s="97" t="str">
        <f t="shared" si="0"/>
        <v>S00307Salaries And Benefits</v>
      </c>
      <c r="E24" s="97">
        <v>321078.38</v>
      </c>
      <c r="F24" s="97" t="str">
        <f t="shared" si="1"/>
        <v>S00307Other Personal Services</v>
      </c>
      <c r="G24" s="97">
        <v>48001</v>
      </c>
      <c r="H24" s="97" t="str">
        <f t="shared" si="2"/>
        <v>S00307OPS - Graduate Assistant</v>
      </c>
      <c r="I24" s="97">
        <v>23999.8</v>
      </c>
      <c r="J24" s="97" t="str">
        <f t="shared" si="3"/>
        <v>S00307OPS-Affordable Care</v>
      </c>
      <c r="K24" s="97"/>
      <c r="L24" s="97" t="str">
        <f t="shared" si="4"/>
        <v>S00307Expenses</v>
      </c>
      <c r="M24" s="97">
        <v>49500</v>
      </c>
      <c r="N24" s="97">
        <v>442579.18</v>
      </c>
      <c r="O24" s="97" t="str">
        <f t="shared" si="5"/>
        <v>S00307Transfers Out</v>
      </c>
      <c r="P24" s="97"/>
      <c r="Q24" s="97">
        <v>9914</v>
      </c>
      <c r="R24" s="97">
        <v>452493.18</v>
      </c>
    </row>
    <row r="25" spans="1:18">
      <c r="A25" s="96" t="s">
        <v>367</v>
      </c>
      <c r="B25" s="96" t="s">
        <v>68</v>
      </c>
      <c r="C25" s="96" t="s">
        <v>368</v>
      </c>
      <c r="D25" s="97" t="str">
        <f t="shared" si="0"/>
        <v>S00310Salaries And Benefits</v>
      </c>
      <c r="E25" s="97"/>
      <c r="F25" s="97" t="str">
        <f t="shared" si="1"/>
        <v>S00310Other Personal Services</v>
      </c>
      <c r="G25" s="97">
        <v>59088</v>
      </c>
      <c r="H25" s="97" t="str">
        <f t="shared" si="2"/>
        <v>S00310OPS - Graduate Assistant</v>
      </c>
      <c r="I25" s="97"/>
      <c r="J25" s="97" t="str">
        <f t="shared" si="3"/>
        <v>S00310OPS-Affordable Care</v>
      </c>
      <c r="K25" s="97"/>
      <c r="L25" s="97" t="str">
        <f t="shared" si="4"/>
        <v>S00310Expenses</v>
      </c>
      <c r="M25" s="97">
        <v>53542</v>
      </c>
      <c r="N25" s="97">
        <v>112630</v>
      </c>
      <c r="O25" s="97" t="str">
        <f t="shared" si="5"/>
        <v>S00310Transfers Out</v>
      </c>
      <c r="P25" s="97">
        <v>8000</v>
      </c>
      <c r="Q25" s="97">
        <v>2343.712</v>
      </c>
      <c r="R25" s="97">
        <v>106973.712</v>
      </c>
    </row>
    <row r="26" spans="1:18">
      <c r="A26" s="96" t="s">
        <v>373</v>
      </c>
      <c r="B26" s="96" t="s">
        <v>68</v>
      </c>
      <c r="C26" s="96" t="s">
        <v>374</v>
      </c>
      <c r="D26" s="97" t="str">
        <f t="shared" si="0"/>
        <v>S00311Salaries And Benefits</v>
      </c>
      <c r="E26" s="97"/>
      <c r="F26" s="97" t="str">
        <f t="shared" si="1"/>
        <v>S00311Other Personal Services</v>
      </c>
      <c r="G26" s="97">
        <v>20000</v>
      </c>
      <c r="H26" s="97" t="str">
        <f t="shared" si="2"/>
        <v>S00311OPS - Graduate Assistant</v>
      </c>
      <c r="I26" s="97"/>
      <c r="J26" s="97" t="str">
        <f t="shared" si="3"/>
        <v>S00311OPS-Affordable Care</v>
      </c>
      <c r="K26" s="97"/>
      <c r="L26" s="97" t="str">
        <f t="shared" si="4"/>
        <v>S00311Expenses</v>
      </c>
      <c r="M26" s="97">
        <v>214785</v>
      </c>
      <c r="N26" s="97">
        <v>234785</v>
      </c>
      <c r="O26" s="97" t="str">
        <f t="shared" si="5"/>
        <v>S00311Transfers Out</v>
      </c>
      <c r="P26" s="97"/>
      <c r="Q26" s="97">
        <v>5259</v>
      </c>
      <c r="R26" s="97">
        <v>240044</v>
      </c>
    </row>
    <row r="27" spans="1:18">
      <c r="A27" s="96" t="s">
        <v>385</v>
      </c>
      <c r="B27" s="96" t="s">
        <v>68</v>
      </c>
      <c r="C27" s="96" t="s">
        <v>780</v>
      </c>
      <c r="D27" s="97" t="str">
        <f t="shared" si="0"/>
        <v>S00317Salaries And Benefits</v>
      </c>
      <c r="E27" s="97"/>
      <c r="F27" s="97" t="str">
        <f t="shared" si="1"/>
        <v>S00317Other Personal Services</v>
      </c>
      <c r="G27" s="97">
        <v>74350</v>
      </c>
      <c r="H27" s="97" t="str">
        <f t="shared" si="2"/>
        <v>S00317OPS - Graduate Assistant</v>
      </c>
      <c r="I27" s="97"/>
      <c r="J27" s="97" t="str">
        <f t="shared" si="3"/>
        <v>S00317OPS-Affordable Care</v>
      </c>
      <c r="K27" s="97"/>
      <c r="L27" s="97" t="str">
        <f t="shared" si="4"/>
        <v>S00317Expenses</v>
      </c>
      <c r="M27" s="97">
        <v>71085</v>
      </c>
      <c r="N27" s="97">
        <v>145435</v>
      </c>
      <c r="O27" s="97" t="str">
        <f t="shared" si="5"/>
        <v>S00317Transfers Out</v>
      </c>
      <c r="P27" s="97"/>
      <c r="Q27" s="97">
        <v>3258</v>
      </c>
      <c r="R27" s="97">
        <v>148693</v>
      </c>
    </row>
    <row r="28" spans="1:18">
      <c r="A28" s="96" t="s">
        <v>406</v>
      </c>
      <c r="B28" s="96" t="s">
        <v>68</v>
      </c>
      <c r="C28" s="96" t="s">
        <v>781</v>
      </c>
      <c r="D28" s="97" t="str">
        <f t="shared" si="0"/>
        <v>S00329Salaries And Benefits</v>
      </c>
      <c r="E28" s="97"/>
      <c r="F28" s="97" t="str">
        <f t="shared" si="1"/>
        <v>S00329Other Personal Services</v>
      </c>
      <c r="G28" s="97"/>
      <c r="H28" s="97" t="str">
        <f t="shared" si="2"/>
        <v>S00329OPS - Graduate Assistant</v>
      </c>
      <c r="I28" s="97"/>
      <c r="J28" s="97" t="str">
        <f t="shared" si="3"/>
        <v>S00329OPS-Affordable Care</v>
      </c>
      <c r="K28" s="97"/>
      <c r="L28" s="97" t="str">
        <f t="shared" si="4"/>
        <v>S00329Expenses</v>
      </c>
      <c r="M28" s="97">
        <v>8000</v>
      </c>
      <c r="N28" s="97">
        <v>8000</v>
      </c>
      <c r="O28" s="97" t="str">
        <f t="shared" si="5"/>
        <v>S00329Transfers Out</v>
      </c>
      <c r="P28" s="97"/>
      <c r="Q28" s="97">
        <v>179</v>
      </c>
      <c r="R28" s="97">
        <v>8179</v>
      </c>
    </row>
    <row r="29" spans="1:18">
      <c r="A29" s="96" t="s">
        <v>411</v>
      </c>
      <c r="B29" s="96" t="s">
        <v>68</v>
      </c>
      <c r="C29" s="96" t="s">
        <v>782</v>
      </c>
      <c r="D29" s="97" t="str">
        <f t="shared" si="0"/>
        <v>S00330Salaries And Benefits</v>
      </c>
      <c r="E29" s="97">
        <v>140139.71</v>
      </c>
      <c r="F29" s="97" t="str">
        <f t="shared" si="1"/>
        <v>S00330Other Personal Services</v>
      </c>
      <c r="G29" s="97">
        <v>25000</v>
      </c>
      <c r="H29" s="97" t="str">
        <f t="shared" si="2"/>
        <v>S00330OPS - Graduate Assistant</v>
      </c>
      <c r="I29" s="97"/>
      <c r="J29" s="97" t="str">
        <f t="shared" si="3"/>
        <v>S00330OPS-Affordable Care</v>
      </c>
      <c r="K29" s="97"/>
      <c r="L29" s="97" t="str">
        <f t="shared" si="4"/>
        <v>S00330Expenses</v>
      </c>
      <c r="M29" s="97">
        <v>15000</v>
      </c>
      <c r="N29" s="97">
        <v>180139.71</v>
      </c>
      <c r="O29" s="97" t="str">
        <f t="shared" si="5"/>
        <v>S00330Transfers Out</v>
      </c>
      <c r="P29" s="97"/>
      <c r="Q29" s="97">
        <v>4035.129504</v>
      </c>
      <c r="R29" s="97">
        <v>184174</v>
      </c>
    </row>
    <row r="30" spans="1:18">
      <c r="A30" s="96" t="s">
        <v>418</v>
      </c>
      <c r="B30" s="96" t="s">
        <v>68</v>
      </c>
      <c r="C30" s="96" t="s">
        <v>419</v>
      </c>
      <c r="D30" s="97" t="str">
        <f t="shared" si="0"/>
        <v>S00331Salaries And Benefits</v>
      </c>
      <c r="E30" s="97"/>
      <c r="F30" s="97" t="str">
        <f t="shared" si="1"/>
        <v>S00331Other Personal Services</v>
      </c>
      <c r="G30" s="97">
        <v>50000.168749999997</v>
      </c>
      <c r="H30" s="97" t="str">
        <f t="shared" si="2"/>
        <v>S00331OPS - Graduate Assistant</v>
      </c>
      <c r="I30" s="97"/>
      <c r="J30" s="97" t="str">
        <f t="shared" si="3"/>
        <v>S00331OPS-Affordable Care</v>
      </c>
      <c r="K30" s="97"/>
      <c r="L30" s="97" t="str">
        <f t="shared" si="4"/>
        <v>S00331Expenses</v>
      </c>
      <c r="M30" s="97">
        <v>1000</v>
      </c>
      <c r="N30" s="97">
        <v>51000.168749999997</v>
      </c>
      <c r="O30" s="97" t="str">
        <f t="shared" si="5"/>
        <v>S00331Transfers Out</v>
      </c>
      <c r="P30" s="97"/>
      <c r="Q30" s="97">
        <v>1142</v>
      </c>
      <c r="R30" s="97">
        <v>52142.168749999997</v>
      </c>
    </row>
    <row r="31" spans="1:18">
      <c r="A31" s="96" t="s">
        <v>424</v>
      </c>
      <c r="B31" s="96" t="s">
        <v>68</v>
      </c>
      <c r="C31" s="96" t="s">
        <v>425</v>
      </c>
      <c r="D31" s="97" t="str">
        <f t="shared" si="0"/>
        <v>S00350Salaries And Benefits</v>
      </c>
      <c r="E31" s="97">
        <v>152209.55999999997</v>
      </c>
      <c r="F31" s="97" t="str">
        <f t="shared" si="1"/>
        <v>S00350Other Personal Services</v>
      </c>
      <c r="G31" s="97">
        <v>25500</v>
      </c>
      <c r="H31" s="97" t="str">
        <f t="shared" si="2"/>
        <v>S00350OPS - Graduate Assistant</v>
      </c>
      <c r="I31" s="97"/>
      <c r="J31" s="97" t="str">
        <f t="shared" si="3"/>
        <v>S00350OPS-Affordable Care</v>
      </c>
      <c r="K31" s="97"/>
      <c r="L31" s="97" t="str">
        <f t="shared" si="4"/>
        <v>S00350Expenses</v>
      </c>
      <c r="M31" s="97">
        <v>31970</v>
      </c>
      <c r="N31" s="97">
        <v>209679.55999999997</v>
      </c>
      <c r="O31" s="97" t="str">
        <f t="shared" si="5"/>
        <v>S00350Transfers Out</v>
      </c>
      <c r="P31" s="97"/>
      <c r="Q31" s="97">
        <v>4696.8221439999988</v>
      </c>
      <c r="R31" s="97">
        <v>214376.38214399997</v>
      </c>
    </row>
    <row r="32" spans="1:18">
      <c r="A32" s="96" t="s">
        <v>431</v>
      </c>
      <c r="B32" s="96" t="s">
        <v>68</v>
      </c>
      <c r="C32" s="96" t="s">
        <v>783</v>
      </c>
      <c r="D32" s="97" t="str">
        <f t="shared" si="0"/>
        <v>S00351Salaries And Benefits</v>
      </c>
      <c r="E32" s="97"/>
      <c r="F32" s="97" t="str">
        <f t="shared" si="1"/>
        <v>S00351Other Personal Services</v>
      </c>
      <c r="G32" s="97">
        <v>10320</v>
      </c>
      <c r="H32" s="97" t="str">
        <f t="shared" si="2"/>
        <v>S00351OPS - Graduate Assistant</v>
      </c>
      <c r="I32" s="97"/>
      <c r="J32" s="97" t="str">
        <f t="shared" si="3"/>
        <v>S00351OPS-Affordable Care</v>
      </c>
      <c r="K32" s="97"/>
      <c r="L32" s="97" t="str">
        <f t="shared" si="4"/>
        <v>S00351Expenses</v>
      </c>
      <c r="M32" s="97">
        <v>10050</v>
      </c>
      <c r="N32" s="97">
        <v>20370</v>
      </c>
      <c r="O32" s="97" t="str">
        <f t="shared" si="5"/>
        <v>S00351Transfers Out</v>
      </c>
      <c r="P32" s="97"/>
      <c r="Q32" s="97">
        <v>456</v>
      </c>
      <c r="R32" s="97">
        <v>20826</v>
      </c>
    </row>
    <row r="33" spans="1:18">
      <c r="A33" s="96" t="s">
        <v>443</v>
      </c>
      <c r="B33" s="96" t="s">
        <v>68</v>
      </c>
      <c r="C33" s="96" t="s">
        <v>784</v>
      </c>
      <c r="D33" s="97" t="str">
        <f t="shared" si="0"/>
        <v>S00353Salaries And Benefits</v>
      </c>
      <c r="E33" s="97"/>
      <c r="F33" s="97" t="str">
        <f t="shared" si="1"/>
        <v>S00353Other Personal Services</v>
      </c>
      <c r="G33" s="97"/>
      <c r="H33" s="97" t="str">
        <f t="shared" si="2"/>
        <v>S00353OPS - Graduate Assistant</v>
      </c>
      <c r="I33" s="97"/>
      <c r="J33" s="97" t="str">
        <f t="shared" si="3"/>
        <v>S00353OPS-Affordable Care</v>
      </c>
      <c r="K33" s="97"/>
      <c r="L33" s="97" t="str">
        <f t="shared" si="4"/>
        <v>S00353Expenses</v>
      </c>
      <c r="M33" s="97">
        <v>12682.4</v>
      </c>
      <c r="N33" s="97">
        <v>12682.4</v>
      </c>
      <c r="O33" s="97" t="str">
        <f t="shared" si="5"/>
        <v>S00353Transfers Out</v>
      </c>
      <c r="P33" s="97"/>
      <c r="Q33" s="97">
        <v>284</v>
      </c>
      <c r="R33" s="97">
        <v>12966.4</v>
      </c>
    </row>
    <row r="34" spans="1:18">
      <c r="A34" s="96" t="s">
        <v>453</v>
      </c>
      <c r="B34" s="96" t="s">
        <v>68</v>
      </c>
      <c r="C34" s="96" t="s">
        <v>785</v>
      </c>
      <c r="D34" s="97" t="str">
        <f t="shared" ref="D34:D65" si="6">CONCATENATE(A34,$E$1)</f>
        <v>S00356Salaries And Benefits</v>
      </c>
      <c r="E34" s="97"/>
      <c r="F34" s="97" t="str">
        <f t="shared" si="1"/>
        <v>S00356Other Personal Services</v>
      </c>
      <c r="G34" s="97">
        <v>3652.2</v>
      </c>
      <c r="H34" s="97" t="str">
        <f t="shared" si="2"/>
        <v>S00356OPS - Graduate Assistant</v>
      </c>
      <c r="I34" s="97"/>
      <c r="J34" s="97" t="str">
        <f t="shared" si="3"/>
        <v>S00356OPS-Affordable Care</v>
      </c>
      <c r="K34" s="97"/>
      <c r="L34" s="97" t="str">
        <f t="shared" si="4"/>
        <v>S00356Expenses</v>
      </c>
      <c r="M34" s="97">
        <v>64050</v>
      </c>
      <c r="N34" s="97">
        <v>67702.2</v>
      </c>
      <c r="O34" s="97" t="str">
        <f t="shared" si="5"/>
        <v>S00356Transfers Out</v>
      </c>
      <c r="P34" s="97"/>
      <c r="Q34" s="97">
        <v>1517</v>
      </c>
      <c r="R34" s="97">
        <v>69219.199999999997</v>
      </c>
    </row>
    <row r="35" spans="1:18">
      <c r="A35" s="96" t="s">
        <v>464</v>
      </c>
      <c r="B35" s="96" t="s">
        <v>68</v>
      </c>
      <c r="C35" s="96" t="s">
        <v>465</v>
      </c>
      <c r="D35" s="97" t="str">
        <f t="shared" si="6"/>
        <v>S00358Salaries And Benefits</v>
      </c>
      <c r="E35" s="97"/>
      <c r="F35" s="97" t="str">
        <f t="shared" si="1"/>
        <v>S00358Other Personal Services</v>
      </c>
      <c r="G35" s="97">
        <v>31388.63</v>
      </c>
      <c r="H35" s="97" t="str">
        <f t="shared" si="2"/>
        <v>S00358OPS - Graduate Assistant</v>
      </c>
      <c r="I35" s="97"/>
      <c r="J35" s="97" t="str">
        <f t="shared" si="3"/>
        <v>S00358OPS-Affordable Care</v>
      </c>
      <c r="K35" s="97">
        <v>16500</v>
      </c>
      <c r="L35" s="97" t="str">
        <f t="shared" si="4"/>
        <v>S00358Expenses</v>
      </c>
      <c r="M35" s="97">
        <v>19376</v>
      </c>
      <c r="N35" s="97">
        <v>67264.63</v>
      </c>
      <c r="O35" s="97" t="str">
        <f t="shared" si="5"/>
        <v>S00358Transfers Out</v>
      </c>
      <c r="P35" s="97"/>
      <c r="Q35" s="97">
        <v>1507</v>
      </c>
      <c r="R35" s="97">
        <v>68771.63</v>
      </c>
    </row>
    <row r="36" spans="1:18">
      <c r="A36" s="96" t="s">
        <v>470</v>
      </c>
      <c r="B36" s="96" t="s">
        <v>68</v>
      </c>
      <c r="C36" s="96" t="s">
        <v>786</v>
      </c>
      <c r="D36" s="97" t="str">
        <f t="shared" si="6"/>
        <v>S00359Salaries And Benefits</v>
      </c>
      <c r="E36" s="97"/>
      <c r="F36" s="97" t="str">
        <f t="shared" si="1"/>
        <v>S00359Other Personal Services</v>
      </c>
      <c r="G36" s="97"/>
      <c r="H36" s="97" t="str">
        <f t="shared" si="2"/>
        <v>S00359OPS - Graduate Assistant</v>
      </c>
      <c r="I36" s="97"/>
      <c r="J36" s="97" t="str">
        <f t="shared" si="3"/>
        <v>S00359OPS-Affordable Care</v>
      </c>
      <c r="K36" s="97"/>
      <c r="L36" s="97" t="str">
        <f t="shared" si="4"/>
        <v>S00359Expenses</v>
      </c>
      <c r="M36" s="97">
        <v>227500</v>
      </c>
      <c r="N36" s="97">
        <v>227500</v>
      </c>
      <c r="O36" s="97" t="str">
        <f t="shared" si="5"/>
        <v>S00359Transfers Out</v>
      </c>
      <c r="P36" s="97"/>
      <c r="Q36" s="97">
        <v>5096</v>
      </c>
      <c r="R36" s="97">
        <v>232596</v>
      </c>
    </row>
    <row r="37" spans="1:18">
      <c r="A37" s="96" t="s">
        <v>475</v>
      </c>
      <c r="B37" s="96" t="s">
        <v>68</v>
      </c>
      <c r="C37" s="96" t="s">
        <v>787</v>
      </c>
      <c r="D37" s="97" t="str">
        <f t="shared" si="6"/>
        <v>S00520Salaries And Benefits</v>
      </c>
      <c r="E37" s="97"/>
      <c r="F37" s="97" t="str">
        <f t="shared" si="1"/>
        <v>S00520Other Personal Services</v>
      </c>
      <c r="G37" s="97">
        <v>69000.240000000005</v>
      </c>
      <c r="H37" s="97" t="str">
        <f t="shared" si="2"/>
        <v>S00520OPS - Graduate Assistant</v>
      </c>
      <c r="I37" s="97">
        <v>11000</v>
      </c>
      <c r="J37" s="97" t="str">
        <f t="shared" si="3"/>
        <v>S00520OPS-Affordable Care</v>
      </c>
      <c r="K37" s="97"/>
      <c r="L37" s="97" t="str">
        <f t="shared" si="4"/>
        <v>S00520Expenses</v>
      </c>
      <c r="M37" s="97">
        <v>400000</v>
      </c>
      <c r="N37" s="97">
        <v>480000.24</v>
      </c>
      <c r="O37" s="97" t="str">
        <f t="shared" si="5"/>
        <v>S00520Transfers Out</v>
      </c>
      <c r="P37" s="97"/>
      <c r="Q37" s="97">
        <v>10752</v>
      </c>
      <c r="R37" s="97">
        <v>490752.24</v>
      </c>
    </row>
    <row r="38" spans="1:18">
      <c r="A38" s="96" t="s">
        <v>482</v>
      </c>
      <c r="B38" s="96" t="s">
        <v>68</v>
      </c>
      <c r="C38" s="96" t="s">
        <v>788</v>
      </c>
      <c r="D38" s="97" t="str">
        <f t="shared" si="6"/>
        <v>S00758Salaries And Benefits</v>
      </c>
      <c r="E38" s="97"/>
      <c r="F38" s="97" t="str">
        <f t="shared" si="1"/>
        <v>S00758Other Personal Services</v>
      </c>
      <c r="G38" s="97">
        <v>387453</v>
      </c>
      <c r="H38" s="97" t="str">
        <f t="shared" si="2"/>
        <v>S00758OPS - Graduate Assistant</v>
      </c>
      <c r="I38" s="97"/>
      <c r="J38" s="97" t="str">
        <f t="shared" si="3"/>
        <v>S00758OPS-Affordable Care</v>
      </c>
      <c r="K38" s="97"/>
      <c r="L38" s="97" t="str">
        <f t="shared" si="4"/>
        <v>S00758Expenses</v>
      </c>
      <c r="M38" s="97">
        <v>527498</v>
      </c>
      <c r="N38" s="97">
        <v>914951</v>
      </c>
      <c r="O38" s="97" t="str">
        <f t="shared" si="5"/>
        <v>S00758Transfers Out</v>
      </c>
      <c r="P38" s="97">
        <v>914951</v>
      </c>
      <c r="Q38" s="97">
        <v>0</v>
      </c>
      <c r="R38" s="97">
        <v>0</v>
      </c>
    </row>
    <row r="39" spans="1:18">
      <c r="A39" s="96" t="s">
        <v>488</v>
      </c>
      <c r="B39" s="96" t="s">
        <v>68</v>
      </c>
      <c r="C39" s="96" t="s">
        <v>789</v>
      </c>
      <c r="D39" s="97" t="str">
        <f t="shared" si="6"/>
        <v>S00759Salaries And Benefits</v>
      </c>
      <c r="E39" s="97"/>
      <c r="F39" s="97" t="str">
        <f t="shared" si="1"/>
        <v>S00759Other Personal Services</v>
      </c>
      <c r="G39" s="97">
        <v>206005</v>
      </c>
      <c r="H39" s="97" t="str">
        <f t="shared" si="2"/>
        <v>S00759OPS - Graduate Assistant</v>
      </c>
      <c r="I39" s="97"/>
      <c r="J39" s="97" t="str">
        <f t="shared" si="3"/>
        <v>S00759OPS-Affordable Care</v>
      </c>
      <c r="K39" s="97"/>
      <c r="L39" s="97" t="str">
        <f t="shared" si="4"/>
        <v>S00759Expenses</v>
      </c>
      <c r="M39" s="97">
        <v>28243</v>
      </c>
      <c r="N39" s="97">
        <v>234248</v>
      </c>
      <c r="O39" s="97" t="str">
        <f t="shared" si="5"/>
        <v>S00759Transfers Out</v>
      </c>
      <c r="P39" s="97">
        <v>234248</v>
      </c>
      <c r="Q39" s="97">
        <v>0</v>
      </c>
      <c r="R39" s="97">
        <v>0</v>
      </c>
    </row>
    <row r="40" spans="1:18">
      <c r="A40" s="96" t="s">
        <v>492</v>
      </c>
      <c r="B40" s="96" t="s">
        <v>68</v>
      </c>
      <c r="C40" s="96" t="s">
        <v>790</v>
      </c>
      <c r="D40" s="97" t="str">
        <f t="shared" si="6"/>
        <v>S00760Salaries And Benefits</v>
      </c>
      <c r="E40" s="97">
        <v>671217</v>
      </c>
      <c r="F40" s="97" t="str">
        <f t="shared" si="1"/>
        <v>S00760Other Personal Services</v>
      </c>
      <c r="G40" s="97"/>
      <c r="H40" s="97" t="str">
        <f t="shared" si="2"/>
        <v>S00760OPS - Graduate Assistant</v>
      </c>
      <c r="I40" s="97">
        <v>60300</v>
      </c>
      <c r="J40" s="97" t="str">
        <f t="shared" si="3"/>
        <v>S00760OPS-Affordable Care</v>
      </c>
      <c r="K40" s="97"/>
      <c r="L40" s="97" t="str">
        <f t="shared" si="4"/>
        <v>S00760Expenses</v>
      </c>
      <c r="M40" s="97">
        <v>195412</v>
      </c>
      <c r="N40" s="97">
        <v>926929</v>
      </c>
      <c r="O40" s="97" t="str">
        <f t="shared" si="5"/>
        <v>S00760Transfers Out</v>
      </c>
      <c r="P40" s="97">
        <v>926929</v>
      </c>
      <c r="Q40" s="97">
        <v>0</v>
      </c>
      <c r="R40" s="97">
        <v>0</v>
      </c>
    </row>
    <row r="41" spans="1:18">
      <c r="A41" s="96" t="s">
        <v>502</v>
      </c>
      <c r="B41" s="96" t="s">
        <v>68</v>
      </c>
      <c r="C41" s="96" t="s">
        <v>503</v>
      </c>
      <c r="D41" s="97" t="str">
        <f t="shared" si="6"/>
        <v>S01300Salaries And Benefits</v>
      </c>
      <c r="E41" s="97">
        <v>169086.99</v>
      </c>
      <c r="F41" s="97" t="str">
        <f t="shared" si="1"/>
        <v>S01300Other Personal Services</v>
      </c>
      <c r="G41" s="97">
        <v>25000.199999999997</v>
      </c>
      <c r="H41" s="97" t="str">
        <f t="shared" si="2"/>
        <v>S01300OPS - Graduate Assistant</v>
      </c>
      <c r="I41" s="97">
        <v>10560</v>
      </c>
      <c r="J41" s="97" t="str">
        <f t="shared" si="3"/>
        <v>S01300OPS-Affordable Care</v>
      </c>
      <c r="K41" s="97"/>
      <c r="L41" s="97" t="str">
        <f t="shared" si="4"/>
        <v>S01300Expenses</v>
      </c>
      <c r="M41" s="97">
        <v>37650</v>
      </c>
      <c r="N41" s="97">
        <v>242297.19</v>
      </c>
      <c r="O41" s="97" t="str">
        <f t="shared" si="5"/>
        <v>S01300Transfers Out</v>
      </c>
      <c r="P41" s="97"/>
      <c r="Q41" s="97">
        <v>5427.4570560000002</v>
      </c>
      <c r="R41" s="97">
        <v>247724.64705600002</v>
      </c>
    </row>
    <row r="42" spans="1:18">
      <c r="A42" s="96" t="s">
        <v>515</v>
      </c>
      <c r="B42" s="96" t="s">
        <v>68</v>
      </c>
      <c r="C42" s="96" t="s">
        <v>516</v>
      </c>
      <c r="D42" s="97" t="str">
        <f t="shared" si="6"/>
        <v>S50004Salaries And Benefits</v>
      </c>
      <c r="E42" s="97">
        <v>458797</v>
      </c>
      <c r="F42" s="97" t="str">
        <f t="shared" si="1"/>
        <v>S50004Other Personal Services</v>
      </c>
      <c r="G42" s="97">
        <v>268771</v>
      </c>
      <c r="H42" s="97" t="str">
        <f t="shared" si="2"/>
        <v>S50004OPS - Graduate Assistant</v>
      </c>
      <c r="I42" s="97"/>
      <c r="J42" s="97" t="str">
        <f t="shared" si="3"/>
        <v>S50004OPS-Affordable Care</v>
      </c>
      <c r="K42" s="97"/>
      <c r="L42" s="97" t="str">
        <f t="shared" si="4"/>
        <v>S50004Expenses</v>
      </c>
      <c r="M42" s="97">
        <v>1345432</v>
      </c>
      <c r="N42" s="97">
        <v>2073000</v>
      </c>
      <c r="O42" s="97" t="str">
        <f t="shared" si="5"/>
        <v>S50004Transfers Out</v>
      </c>
      <c r="P42" s="97">
        <v>2073000</v>
      </c>
      <c r="Q42" s="97">
        <v>0</v>
      </c>
      <c r="R42" s="97">
        <v>0</v>
      </c>
    </row>
    <row r="43" spans="1:18">
      <c r="A43" s="96" t="s">
        <v>528</v>
      </c>
      <c r="B43" s="96" t="s">
        <v>68</v>
      </c>
      <c r="C43" s="96" t="s">
        <v>791</v>
      </c>
      <c r="D43" s="97" t="str">
        <f t="shared" si="6"/>
        <v>T01110Salaries And Benefits</v>
      </c>
      <c r="E43" s="97"/>
      <c r="F43" s="97" t="str">
        <f t="shared" si="1"/>
        <v>T01110Other Personal Services</v>
      </c>
      <c r="G43" s="97">
        <v>30432.9</v>
      </c>
      <c r="H43" s="97" t="str">
        <f t="shared" si="2"/>
        <v>T01110OPS - Graduate Assistant</v>
      </c>
      <c r="I43" s="97"/>
      <c r="J43" s="97" t="str">
        <f t="shared" si="3"/>
        <v>T01110OPS-Affordable Care</v>
      </c>
      <c r="K43" s="97"/>
      <c r="L43" s="97" t="str">
        <f t="shared" si="4"/>
        <v>T01110Expenses</v>
      </c>
      <c r="M43" s="97">
        <v>120000</v>
      </c>
      <c r="N43" s="97">
        <v>150432.9</v>
      </c>
      <c r="O43" s="97" t="str">
        <f t="shared" si="5"/>
        <v>T01110Transfers Out</v>
      </c>
      <c r="P43" s="97"/>
      <c r="Q43" s="97">
        <v>3370</v>
      </c>
      <c r="R43" s="97">
        <v>153802.9</v>
      </c>
    </row>
    <row r="44" spans="1:18">
      <c r="A44" s="96" t="s">
        <v>575</v>
      </c>
      <c r="B44" s="96" t="s">
        <v>68</v>
      </c>
      <c r="C44" s="96" t="s">
        <v>576</v>
      </c>
      <c r="D44" s="97" t="str">
        <f t="shared" si="6"/>
        <v>T01133Salaries And Benefits</v>
      </c>
      <c r="E44" s="97">
        <v>117646</v>
      </c>
      <c r="F44" s="97" t="str">
        <f t="shared" si="1"/>
        <v>T01133Other Personal Services</v>
      </c>
      <c r="G44" s="97">
        <v>76676</v>
      </c>
      <c r="H44" s="97" t="str">
        <f t="shared" si="2"/>
        <v>T01133OPS - Graduate Assistant</v>
      </c>
      <c r="I44" s="97"/>
      <c r="J44" s="97" t="str">
        <f t="shared" si="3"/>
        <v>T01133OPS-Affordable Care</v>
      </c>
      <c r="K44" s="97"/>
      <c r="L44" s="97" t="str">
        <f t="shared" si="4"/>
        <v>T01133Expenses</v>
      </c>
      <c r="M44" s="97">
        <v>129591</v>
      </c>
      <c r="N44" s="97">
        <v>323913</v>
      </c>
      <c r="O44" s="97" t="str">
        <f t="shared" si="5"/>
        <v>T01133Transfers Out</v>
      </c>
      <c r="P44" s="97">
        <v>323913</v>
      </c>
      <c r="Q44" s="97">
        <v>0</v>
      </c>
      <c r="R44" s="97">
        <v>0</v>
      </c>
    </row>
    <row r="45" spans="1:18">
      <c r="A45" s="98" t="s">
        <v>219</v>
      </c>
      <c r="B45" s="96" t="s">
        <v>68</v>
      </c>
      <c r="C45" s="98" t="s">
        <v>792</v>
      </c>
      <c r="D45" s="97" t="str">
        <f t="shared" si="6"/>
        <v>S00100Salaries And Benefits</v>
      </c>
      <c r="E45" s="99"/>
      <c r="F45" s="97" t="str">
        <f t="shared" si="1"/>
        <v>S00100Other Personal Services</v>
      </c>
      <c r="G45" s="99"/>
      <c r="H45" s="97" t="str">
        <f t="shared" si="2"/>
        <v>S00100OPS - Graduate Assistant</v>
      </c>
      <c r="I45" s="99"/>
      <c r="J45" s="97" t="str">
        <f t="shared" si="3"/>
        <v>S00100OPS-Affordable Care</v>
      </c>
      <c r="K45" s="99"/>
      <c r="L45" s="97" t="str">
        <f t="shared" si="4"/>
        <v>S00100Expenses</v>
      </c>
      <c r="M45" s="99">
        <v>20691</v>
      </c>
      <c r="N45" s="99">
        <v>20691</v>
      </c>
      <c r="O45" s="97" t="str">
        <f t="shared" si="5"/>
        <v>S00100Transfers Out</v>
      </c>
      <c r="P45" s="99"/>
      <c r="Q45" s="99">
        <v>463.48</v>
      </c>
      <c r="R45" s="97">
        <v>21154.48</v>
      </c>
    </row>
    <row r="46" spans="1:18">
      <c r="A46" s="98" t="s">
        <v>224</v>
      </c>
      <c r="B46" s="96" t="s">
        <v>68</v>
      </c>
      <c r="C46" s="98" t="s">
        <v>793</v>
      </c>
      <c r="D46" s="97" t="str">
        <f t="shared" si="6"/>
        <v>S00101Salaries And Benefits</v>
      </c>
      <c r="E46" s="99"/>
      <c r="F46" s="97" t="str">
        <f t="shared" si="1"/>
        <v>S00101Other Personal Services</v>
      </c>
      <c r="G46" s="99">
        <v>121521.9</v>
      </c>
      <c r="H46" s="97" t="str">
        <f t="shared" si="2"/>
        <v>S00101OPS - Graduate Assistant</v>
      </c>
      <c r="I46" s="99"/>
      <c r="J46" s="97" t="str">
        <f t="shared" si="3"/>
        <v>S00101OPS-Affordable Care</v>
      </c>
      <c r="K46" s="99"/>
      <c r="L46" s="97" t="str">
        <f t="shared" si="4"/>
        <v>S00101Expenses</v>
      </c>
      <c r="M46" s="99">
        <v>362</v>
      </c>
      <c r="N46" s="99">
        <v>121883.9</v>
      </c>
      <c r="O46" s="97" t="str">
        <f t="shared" si="5"/>
        <v>S00101Transfers Out</v>
      </c>
      <c r="P46" s="99"/>
      <c r="Q46" s="99">
        <v>2730.2</v>
      </c>
      <c r="R46" s="97">
        <v>124614.09999999999</v>
      </c>
    </row>
    <row r="47" spans="1:18">
      <c r="A47" s="98" t="s">
        <v>251</v>
      </c>
      <c r="B47" s="96" t="s">
        <v>68</v>
      </c>
      <c r="C47" s="98" t="s">
        <v>794</v>
      </c>
      <c r="D47" s="97" t="str">
        <f t="shared" si="6"/>
        <v>S00112Salaries And Benefits</v>
      </c>
      <c r="E47" s="99"/>
      <c r="F47" s="97" t="str">
        <f t="shared" si="1"/>
        <v>S00112Other Personal Services</v>
      </c>
      <c r="G47" s="99"/>
      <c r="H47" s="97" t="str">
        <f t="shared" si="2"/>
        <v>S00112OPS - Graduate Assistant</v>
      </c>
      <c r="I47" s="99"/>
      <c r="J47" s="97" t="str">
        <f t="shared" si="3"/>
        <v>S00112OPS-Affordable Care</v>
      </c>
      <c r="K47" s="99"/>
      <c r="L47" s="97" t="str">
        <f t="shared" si="4"/>
        <v>S00112Expenses</v>
      </c>
      <c r="M47" s="99">
        <v>7000</v>
      </c>
      <c r="N47" s="99">
        <v>7000</v>
      </c>
      <c r="O47" s="97" t="str">
        <f t="shared" si="5"/>
        <v>S00112Transfers Out</v>
      </c>
      <c r="P47" s="99"/>
      <c r="Q47" s="99">
        <v>156.80000000000001</v>
      </c>
      <c r="R47" s="97">
        <v>7156.8</v>
      </c>
    </row>
    <row r="48" spans="1:18">
      <c r="A48" s="98" t="s">
        <v>259</v>
      </c>
      <c r="B48" s="96" t="s">
        <v>68</v>
      </c>
      <c r="C48" s="98" t="s">
        <v>795</v>
      </c>
      <c r="D48" s="97" t="str">
        <f t="shared" si="6"/>
        <v>S00114Salaries And Benefits</v>
      </c>
      <c r="E48" s="99"/>
      <c r="F48" s="97" t="str">
        <f t="shared" si="1"/>
        <v>S00114Other Personal Services</v>
      </c>
      <c r="G48" s="99"/>
      <c r="H48" s="97" t="str">
        <f t="shared" si="2"/>
        <v>S00114OPS - Graduate Assistant</v>
      </c>
      <c r="I48" s="99"/>
      <c r="J48" s="97" t="str">
        <f t="shared" si="3"/>
        <v>S00114OPS-Affordable Care</v>
      </c>
      <c r="K48" s="99"/>
      <c r="L48" s="97" t="str">
        <f t="shared" si="4"/>
        <v>S00114Expenses</v>
      </c>
      <c r="M48" s="99">
        <v>22819</v>
      </c>
      <c r="N48" s="99">
        <v>22819</v>
      </c>
      <c r="O48" s="97" t="str">
        <f t="shared" si="5"/>
        <v>S00114Transfers Out</v>
      </c>
      <c r="P48" s="99"/>
      <c r="Q48" s="99">
        <v>511.15</v>
      </c>
      <c r="R48" s="97">
        <v>23330.15</v>
      </c>
    </row>
    <row r="49" spans="1:18">
      <c r="A49" s="98" t="s">
        <v>355</v>
      </c>
      <c r="B49" s="96" t="s">
        <v>68</v>
      </c>
      <c r="C49" s="98" t="s">
        <v>796</v>
      </c>
      <c r="D49" s="97" t="str">
        <f t="shared" si="6"/>
        <v>S00308Salaries And Benefits</v>
      </c>
      <c r="E49" s="99"/>
      <c r="F49" s="97" t="str">
        <f t="shared" si="1"/>
        <v>S00308Other Personal Services</v>
      </c>
      <c r="G49" s="99">
        <v>20059.150000000001</v>
      </c>
      <c r="H49" s="97" t="str">
        <f t="shared" si="2"/>
        <v>S00308OPS - Graduate Assistant</v>
      </c>
      <c r="I49" s="99"/>
      <c r="J49" s="97" t="str">
        <f t="shared" si="3"/>
        <v>S00308OPS-Affordable Care</v>
      </c>
      <c r="K49" s="99"/>
      <c r="L49" s="97" t="str">
        <f t="shared" si="4"/>
        <v>S00308Expenses</v>
      </c>
      <c r="M49" s="99">
        <v>79684</v>
      </c>
      <c r="N49" s="99">
        <v>99743.15</v>
      </c>
      <c r="O49" s="97" t="str">
        <f t="shared" si="5"/>
        <v>S00308Transfers Out</v>
      </c>
      <c r="P49" s="99"/>
      <c r="Q49" s="99">
        <v>2234.25</v>
      </c>
      <c r="R49" s="97">
        <v>101977.4</v>
      </c>
    </row>
    <row r="50" spans="1:18">
      <c r="A50" s="100" t="s">
        <v>361</v>
      </c>
      <c r="B50" s="96" t="s">
        <v>68</v>
      </c>
      <c r="C50" s="100" t="s">
        <v>797</v>
      </c>
      <c r="D50" s="97" t="str">
        <f t="shared" si="6"/>
        <v>S00309Salaries And Benefits</v>
      </c>
      <c r="E50" s="99"/>
      <c r="F50" s="97" t="str">
        <f t="shared" si="1"/>
        <v>S00309Other Personal Services</v>
      </c>
      <c r="G50" s="99">
        <v>4725</v>
      </c>
      <c r="H50" s="97" t="str">
        <f t="shared" si="2"/>
        <v>S00309OPS - Graduate Assistant</v>
      </c>
      <c r="I50" s="99"/>
      <c r="J50" s="97" t="str">
        <f t="shared" si="3"/>
        <v>S00309OPS-Affordable Care</v>
      </c>
      <c r="K50" s="99"/>
      <c r="L50" s="97" t="str">
        <f t="shared" si="4"/>
        <v>S00309Expenses</v>
      </c>
      <c r="M50" s="99">
        <v>31693</v>
      </c>
      <c r="N50" s="99">
        <v>36418</v>
      </c>
      <c r="O50" s="97" t="str">
        <f t="shared" si="5"/>
        <v>S00309Transfers Out</v>
      </c>
      <c r="P50" s="99"/>
      <c r="Q50" s="99">
        <v>815.77</v>
      </c>
      <c r="R50" s="97">
        <v>37233.769999999997</v>
      </c>
    </row>
    <row r="51" spans="1:18">
      <c r="A51" s="100" t="s">
        <v>379</v>
      </c>
      <c r="B51" s="96" t="s">
        <v>68</v>
      </c>
      <c r="C51" s="100" t="s">
        <v>798</v>
      </c>
      <c r="D51" s="97" t="str">
        <f t="shared" si="6"/>
        <v>S00313Salaries And Benefits</v>
      </c>
      <c r="E51" s="99"/>
      <c r="F51" s="97" t="str">
        <f t="shared" si="1"/>
        <v>S00313Other Personal Services</v>
      </c>
      <c r="G51" s="99">
        <v>84470</v>
      </c>
      <c r="H51" s="97" t="str">
        <f t="shared" si="2"/>
        <v>S00313OPS - Graduate Assistant</v>
      </c>
      <c r="I51" s="99"/>
      <c r="J51" s="97" t="str">
        <f t="shared" si="3"/>
        <v>S00313OPS-Affordable Care</v>
      </c>
      <c r="K51" s="99"/>
      <c r="L51" s="97" t="str">
        <f t="shared" si="4"/>
        <v>S00313Expenses</v>
      </c>
      <c r="M51" s="99">
        <v>27084</v>
      </c>
      <c r="N51" s="99">
        <v>111554</v>
      </c>
      <c r="O51" s="97" t="str">
        <f t="shared" si="5"/>
        <v>S00313Transfers Out</v>
      </c>
      <c r="P51" s="99"/>
      <c r="Q51" s="99">
        <v>2498.81</v>
      </c>
      <c r="R51" s="97">
        <v>114052.81</v>
      </c>
    </row>
    <row r="52" spans="1:18">
      <c r="A52" s="98" t="s">
        <v>391</v>
      </c>
      <c r="B52" s="96" t="s">
        <v>68</v>
      </c>
      <c r="C52" s="98" t="s">
        <v>799</v>
      </c>
      <c r="D52" s="97" t="str">
        <f t="shared" si="6"/>
        <v>S00318Salaries And Benefits</v>
      </c>
      <c r="E52" s="99"/>
      <c r="F52" s="97" t="str">
        <f t="shared" si="1"/>
        <v>S00318Other Personal Services</v>
      </c>
      <c r="G52" s="99"/>
      <c r="H52" s="97" t="str">
        <f t="shared" si="2"/>
        <v>S00318OPS - Graduate Assistant</v>
      </c>
      <c r="I52" s="99"/>
      <c r="J52" s="97" t="str">
        <f t="shared" si="3"/>
        <v>S00318OPS-Affordable Care</v>
      </c>
      <c r="K52" s="99"/>
      <c r="L52" s="97" t="str">
        <f t="shared" si="4"/>
        <v>S00318Expenses</v>
      </c>
      <c r="M52" s="99">
        <v>19922</v>
      </c>
      <c r="N52" s="99">
        <v>19922</v>
      </c>
      <c r="O52" s="97" t="str">
        <f t="shared" si="5"/>
        <v>S00318Transfers Out</v>
      </c>
      <c r="P52" s="99"/>
      <c r="Q52" s="99">
        <v>446.25</v>
      </c>
      <c r="R52" s="97">
        <v>20368.25</v>
      </c>
    </row>
    <row r="53" spans="1:18">
      <c r="A53" s="98" t="s">
        <v>396</v>
      </c>
      <c r="B53" s="96" t="s">
        <v>68</v>
      </c>
      <c r="C53" s="98" t="s">
        <v>800</v>
      </c>
      <c r="D53" s="97" t="str">
        <f t="shared" si="6"/>
        <v>S00324Salaries And Benefits</v>
      </c>
      <c r="E53" s="99"/>
      <c r="F53" s="97" t="str">
        <f t="shared" si="1"/>
        <v>S00324Other Personal Services</v>
      </c>
      <c r="G53" s="99"/>
      <c r="H53" s="97" t="str">
        <f t="shared" si="2"/>
        <v>S00324OPS - Graduate Assistant</v>
      </c>
      <c r="I53" s="99"/>
      <c r="J53" s="97" t="str">
        <f t="shared" si="3"/>
        <v>S00324OPS-Affordable Care</v>
      </c>
      <c r="K53" s="99"/>
      <c r="L53" s="97" t="str">
        <f t="shared" si="4"/>
        <v>S00324Expenses</v>
      </c>
      <c r="M53" s="99">
        <v>226375</v>
      </c>
      <c r="N53" s="99">
        <v>226375</v>
      </c>
      <c r="O53" s="97" t="str">
        <f t="shared" si="5"/>
        <v>S00324Transfers Out</v>
      </c>
      <c r="P53" s="99"/>
      <c r="Q53" s="99">
        <v>5070.8</v>
      </c>
      <c r="R53" s="97">
        <v>231445.8</v>
      </c>
    </row>
    <row r="54" spans="1:18">
      <c r="A54" s="98" t="s">
        <v>401</v>
      </c>
      <c r="B54" s="96" t="s">
        <v>68</v>
      </c>
      <c r="C54" s="98" t="s">
        <v>801</v>
      </c>
      <c r="D54" s="97" t="str">
        <f t="shared" si="6"/>
        <v>S00325Salaries And Benefits</v>
      </c>
      <c r="E54" s="99"/>
      <c r="F54" s="97" t="str">
        <f t="shared" si="1"/>
        <v>S00325Other Personal Services</v>
      </c>
      <c r="G54" s="99"/>
      <c r="H54" s="97" t="str">
        <f t="shared" si="2"/>
        <v>S00325OPS - Graduate Assistant</v>
      </c>
      <c r="I54" s="99"/>
      <c r="J54" s="97" t="str">
        <f t="shared" si="3"/>
        <v>S00325OPS-Affordable Care</v>
      </c>
      <c r="K54" s="99"/>
      <c r="L54" s="97" t="str">
        <f t="shared" si="4"/>
        <v>S00325Expenses</v>
      </c>
      <c r="M54" s="99">
        <v>6338.5</v>
      </c>
      <c r="N54" s="99">
        <v>6338.5</v>
      </c>
      <c r="O54" s="97" t="str">
        <f t="shared" si="5"/>
        <v>S00325Transfers Out</v>
      </c>
      <c r="P54" s="99"/>
      <c r="Q54" s="99">
        <v>141.97999999999999</v>
      </c>
      <c r="R54" s="97">
        <v>6480.48</v>
      </c>
    </row>
    <row r="55" spans="1:18">
      <c r="A55" s="98" t="s">
        <v>437</v>
      </c>
      <c r="B55" s="96" t="s">
        <v>68</v>
      </c>
      <c r="C55" s="98" t="s">
        <v>438</v>
      </c>
      <c r="D55" s="97" t="str">
        <f t="shared" si="6"/>
        <v>S00352Salaries And Benefits</v>
      </c>
      <c r="E55" s="99"/>
      <c r="F55" s="97" t="str">
        <f t="shared" si="1"/>
        <v>S00352Other Personal Services</v>
      </c>
      <c r="G55" s="99">
        <v>6037.5</v>
      </c>
      <c r="H55" s="97" t="str">
        <f t="shared" si="2"/>
        <v>S00352OPS - Graduate Assistant</v>
      </c>
      <c r="I55" s="99"/>
      <c r="J55" s="97" t="str">
        <f t="shared" si="3"/>
        <v>S00352OPS-Affordable Care</v>
      </c>
      <c r="K55" s="99"/>
      <c r="L55" s="97" t="str">
        <f t="shared" si="4"/>
        <v>S00352Expenses</v>
      </c>
      <c r="M55" s="99">
        <v>36220</v>
      </c>
      <c r="N55" s="99">
        <v>42257.5</v>
      </c>
      <c r="O55" s="97" t="str">
        <f t="shared" si="5"/>
        <v>S00352Transfers Out</v>
      </c>
      <c r="P55" s="99"/>
      <c r="Q55" s="99">
        <v>946.57</v>
      </c>
      <c r="R55" s="97">
        <v>43204.07</v>
      </c>
    </row>
    <row r="56" spans="1:18">
      <c r="A56" s="98" t="s">
        <v>448</v>
      </c>
      <c r="B56" s="96" t="s">
        <v>68</v>
      </c>
      <c r="C56" s="98" t="s">
        <v>802</v>
      </c>
      <c r="D56" s="97" t="str">
        <f t="shared" si="6"/>
        <v>S00355Salaries And Benefits</v>
      </c>
      <c r="E56" s="99"/>
      <c r="F56" s="97" t="str">
        <f t="shared" si="1"/>
        <v>S00355Other Personal Services</v>
      </c>
      <c r="G56" s="99"/>
      <c r="H56" s="97" t="str">
        <f t="shared" si="2"/>
        <v>S00355OPS - Graduate Assistant</v>
      </c>
      <c r="I56" s="99"/>
      <c r="J56" s="97" t="str">
        <f t="shared" si="3"/>
        <v>S00355OPS-Affordable Care</v>
      </c>
      <c r="K56" s="99"/>
      <c r="L56" s="97" t="str">
        <f t="shared" si="4"/>
        <v>S00355Expenses</v>
      </c>
      <c r="M56" s="99">
        <v>22637.5</v>
      </c>
      <c r="N56" s="99">
        <v>22637.5</v>
      </c>
      <c r="O56" s="97" t="str">
        <f t="shared" si="5"/>
        <v>S00355Transfers Out</v>
      </c>
      <c r="P56" s="99"/>
      <c r="Q56" s="99">
        <v>507.08</v>
      </c>
      <c r="R56" s="97">
        <v>23144.58</v>
      </c>
    </row>
    <row r="57" spans="1:18">
      <c r="A57" s="98" t="s">
        <v>459</v>
      </c>
      <c r="B57" s="96" t="s">
        <v>68</v>
      </c>
      <c r="C57" s="98" t="s">
        <v>460</v>
      </c>
      <c r="D57" s="97" t="str">
        <f t="shared" si="6"/>
        <v>S00357Salaries And Benefits</v>
      </c>
      <c r="E57" s="99"/>
      <c r="F57" s="97" t="str">
        <f t="shared" si="1"/>
        <v>S00357Other Personal Services</v>
      </c>
      <c r="G57" s="99"/>
      <c r="H57" s="97" t="str">
        <f t="shared" si="2"/>
        <v>S00357OPS - Graduate Assistant</v>
      </c>
      <c r="I57" s="99"/>
      <c r="J57" s="97" t="str">
        <f t="shared" si="3"/>
        <v>S00357OPS-Affordable Care</v>
      </c>
      <c r="K57" s="99"/>
      <c r="L57" s="97" t="str">
        <f t="shared" si="4"/>
        <v>S00357Expenses</v>
      </c>
      <c r="M57" s="99">
        <v>22904.622500000001</v>
      </c>
      <c r="N57" s="99">
        <v>22904.622500000001</v>
      </c>
      <c r="O57" s="97" t="str">
        <f t="shared" si="5"/>
        <v>S00357Transfers Out</v>
      </c>
      <c r="P57" s="99"/>
      <c r="Q57" s="99">
        <v>513.05999999999995</v>
      </c>
      <c r="R57" s="97">
        <v>23417.682500000003</v>
      </c>
    </row>
    <row r="58" spans="1:18">
      <c r="A58" s="98" t="s">
        <v>497</v>
      </c>
      <c r="B58" s="96" t="s">
        <v>68</v>
      </c>
      <c r="C58" s="98" t="s">
        <v>803</v>
      </c>
      <c r="D58" s="97" t="str">
        <f t="shared" si="6"/>
        <v>S00901Salaries And Benefits</v>
      </c>
      <c r="E58" s="99"/>
      <c r="F58" s="97" t="str">
        <f t="shared" si="1"/>
        <v>S00901Other Personal Services</v>
      </c>
      <c r="G58" s="99"/>
      <c r="H58" s="97" t="str">
        <f t="shared" si="2"/>
        <v>S00901OPS - Graduate Assistant</v>
      </c>
      <c r="I58" s="99"/>
      <c r="J58" s="97" t="str">
        <f t="shared" si="3"/>
        <v>S00901OPS-Affordable Care</v>
      </c>
      <c r="K58" s="99"/>
      <c r="L58" s="97" t="str">
        <f t="shared" si="4"/>
        <v>S00901Expenses</v>
      </c>
      <c r="M58" s="99">
        <v>7786.7</v>
      </c>
      <c r="N58" s="99">
        <v>7786.7</v>
      </c>
      <c r="O58" s="97" t="str">
        <f t="shared" si="5"/>
        <v>S00901Transfers Out</v>
      </c>
      <c r="P58" s="99"/>
      <c r="Q58" s="99">
        <v>174.42</v>
      </c>
      <c r="R58" s="97">
        <v>7961.12</v>
      </c>
    </row>
    <row r="59" spans="1:18">
      <c r="A59" s="98" t="s">
        <v>510</v>
      </c>
      <c r="B59" s="96" t="s">
        <v>68</v>
      </c>
      <c r="C59" s="98" t="s">
        <v>804</v>
      </c>
      <c r="D59" s="97" t="str">
        <f t="shared" si="6"/>
        <v>S20012Salaries And Benefits</v>
      </c>
      <c r="E59" s="99"/>
      <c r="F59" s="97" t="str">
        <f t="shared" si="1"/>
        <v>S20012Other Personal Services</v>
      </c>
      <c r="G59" s="99"/>
      <c r="H59" s="97" t="str">
        <f t="shared" si="2"/>
        <v>S20012OPS - Graduate Assistant</v>
      </c>
      <c r="I59" s="99"/>
      <c r="J59" s="97" t="str">
        <f t="shared" si="3"/>
        <v>S20012OPS-Affordable Care</v>
      </c>
      <c r="K59" s="99"/>
      <c r="L59" s="97" t="str">
        <f t="shared" si="4"/>
        <v>S20012Expenses</v>
      </c>
      <c r="M59" s="99">
        <v>57460</v>
      </c>
      <c r="N59" s="99">
        <v>57460</v>
      </c>
      <c r="O59" s="97" t="str">
        <f t="shared" si="5"/>
        <v>S20012Transfers Out</v>
      </c>
      <c r="P59" s="99"/>
      <c r="Q59" s="99">
        <v>1287.0999999999999</v>
      </c>
      <c r="R59" s="97">
        <v>58747.1</v>
      </c>
    </row>
    <row r="60" spans="1:18">
      <c r="A60" s="101" t="s">
        <v>112</v>
      </c>
      <c r="B60" s="96" t="s">
        <v>68</v>
      </c>
      <c r="C60" s="101" t="s">
        <v>805</v>
      </c>
      <c r="D60" s="97" t="str">
        <f t="shared" si="6"/>
        <v>D00704Salaries And Benefits</v>
      </c>
      <c r="E60" s="102"/>
      <c r="F60" s="97" t="str">
        <f t="shared" si="1"/>
        <v>D00704Other Personal Services</v>
      </c>
      <c r="G60" s="102"/>
      <c r="H60" s="97" t="str">
        <f t="shared" si="2"/>
        <v>D00704OPS - Graduate Assistant</v>
      </c>
      <c r="I60" s="102"/>
      <c r="J60" s="97" t="str">
        <f t="shared" si="3"/>
        <v>D00704OPS-Affordable Care</v>
      </c>
      <c r="K60" s="102"/>
      <c r="L60" s="97" t="str">
        <f t="shared" si="4"/>
        <v>D00704Expenses</v>
      </c>
      <c r="M60" s="102">
        <v>7600</v>
      </c>
      <c r="N60" s="102">
        <v>7600</v>
      </c>
      <c r="O60" s="97" t="str">
        <f t="shared" si="5"/>
        <v>D00704Transfers Out</v>
      </c>
      <c r="P60" s="102"/>
      <c r="Q60" s="99">
        <v>170</v>
      </c>
      <c r="R60" s="97">
        <v>7770</v>
      </c>
    </row>
    <row r="61" spans="1:18">
      <c r="A61" s="101" t="s">
        <v>123</v>
      </c>
      <c r="B61" s="96" t="s">
        <v>68</v>
      </c>
      <c r="C61" s="101" t="s">
        <v>124</v>
      </c>
      <c r="D61" s="97" t="str">
        <f t="shared" si="6"/>
        <v>D00706Salaries And Benefits</v>
      </c>
      <c r="E61" s="102"/>
      <c r="F61" s="97" t="str">
        <f t="shared" si="1"/>
        <v>D00706Other Personal Services</v>
      </c>
      <c r="G61" s="102"/>
      <c r="H61" s="97" t="str">
        <f t="shared" si="2"/>
        <v>D00706OPS - Graduate Assistant</v>
      </c>
      <c r="I61" s="102"/>
      <c r="J61" s="97" t="str">
        <f t="shared" si="3"/>
        <v>D00706OPS-Affordable Care</v>
      </c>
      <c r="K61" s="102"/>
      <c r="L61" s="97" t="str">
        <f t="shared" si="4"/>
        <v>D00706Expenses</v>
      </c>
      <c r="M61" s="102">
        <v>1849.9499999999998</v>
      </c>
      <c r="N61" s="102">
        <v>1849.9499999999998</v>
      </c>
      <c r="O61" s="97" t="str">
        <f t="shared" si="5"/>
        <v>D00706Transfers Out</v>
      </c>
      <c r="P61" s="102"/>
      <c r="Q61" s="99">
        <v>41</v>
      </c>
      <c r="R61" s="97">
        <v>1890.9499999999998</v>
      </c>
    </row>
    <row r="62" spans="1:18">
      <c r="A62" s="101" t="s">
        <v>128</v>
      </c>
      <c r="B62" s="96" t="s">
        <v>68</v>
      </c>
      <c r="C62" s="101" t="s">
        <v>806</v>
      </c>
      <c r="D62" s="97" t="str">
        <f t="shared" si="6"/>
        <v>D00707Salaries And Benefits</v>
      </c>
      <c r="E62" s="102"/>
      <c r="F62" s="97" t="str">
        <f t="shared" si="1"/>
        <v>D00707Other Personal Services</v>
      </c>
      <c r="G62" s="102"/>
      <c r="H62" s="97" t="str">
        <f t="shared" si="2"/>
        <v>D00707OPS - Graduate Assistant</v>
      </c>
      <c r="I62" s="102"/>
      <c r="J62" s="97" t="str">
        <f t="shared" si="3"/>
        <v>D00707OPS-Affordable Care</v>
      </c>
      <c r="K62" s="102"/>
      <c r="L62" s="97" t="str">
        <f t="shared" si="4"/>
        <v>D00707Expenses</v>
      </c>
      <c r="M62" s="102">
        <v>2704</v>
      </c>
      <c r="N62" s="102">
        <v>2704</v>
      </c>
      <c r="O62" s="97" t="str">
        <f t="shared" si="5"/>
        <v>D00707Transfers Out</v>
      </c>
      <c r="P62" s="102"/>
      <c r="Q62" s="99">
        <v>61</v>
      </c>
      <c r="R62" s="97">
        <v>2765</v>
      </c>
    </row>
    <row r="63" spans="1:18">
      <c r="A63" s="101" t="s">
        <v>534</v>
      </c>
      <c r="B63" s="96" t="s">
        <v>68</v>
      </c>
      <c r="C63" s="101" t="s">
        <v>438</v>
      </c>
      <c r="D63" s="97" t="str">
        <f t="shared" si="6"/>
        <v>T01111Salaries And Benefits</v>
      </c>
      <c r="E63" s="102"/>
      <c r="F63" s="97" t="str">
        <f t="shared" si="1"/>
        <v>T01111Other Personal Services</v>
      </c>
      <c r="G63" s="102"/>
      <c r="H63" s="97" t="str">
        <f t="shared" si="2"/>
        <v>T01111OPS - Graduate Assistant</v>
      </c>
      <c r="I63" s="102"/>
      <c r="J63" s="97" t="str">
        <f t="shared" si="3"/>
        <v>T01111OPS-Affordable Care</v>
      </c>
      <c r="K63" s="102"/>
      <c r="L63" s="97" t="str">
        <f t="shared" si="4"/>
        <v>T01111Expenses</v>
      </c>
      <c r="M63" s="102">
        <v>3000</v>
      </c>
      <c r="N63" s="102">
        <v>3000</v>
      </c>
      <c r="O63" s="97" t="str">
        <f t="shared" si="5"/>
        <v>T01111Transfers Out</v>
      </c>
      <c r="P63" s="102"/>
      <c r="Q63" s="99">
        <v>67</v>
      </c>
      <c r="R63" s="97">
        <v>3067</v>
      </c>
    </row>
    <row r="64" spans="1:18">
      <c r="A64" s="101" t="s">
        <v>539</v>
      </c>
      <c r="B64" s="96" t="s">
        <v>68</v>
      </c>
      <c r="C64" s="101" t="s">
        <v>807</v>
      </c>
      <c r="D64" s="97" t="str">
        <f t="shared" si="6"/>
        <v>T01120Salaries And Benefits</v>
      </c>
      <c r="E64" s="102"/>
      <c r="F64" s="97" t="str">
        <f t="shared" si="1"/>
        <v>T01120Other Personal Services</v>
      </c>
      <c r="G64" s="102"/>
      <c r="H64" s="97" t="str">
        <f t="shared" si="2"/>
        <v>T01120OPS - Graduate Assistant</v>
      </c>
      <c r="I64" s="102"/>
      <c r="J64" s="97" t="str">
        <f t="shared" si="3"/>
        <v>T01120OPS-Affordable Care</v>
      </c>
      <c r="K64" s="102"/>
      <c r="L64" s="97" t="str">
        <f t="shared" si="4"/>
        <v>T01120Expenses</v>
      </c>
      <c r="M64" s="102">
        <v>42900.04</v>
      </c>
      <c r="N64" s="102">
        <v>42900.04</v>
      </c>
      <c r="O64" s="97" t="str">
        <f t="shared" si="5"/>
        <v>T01120Transfers Out</v>
      </c>
      <c r="P64" s="102"/>
      <c r="Q64" s="99">
        <v>961</v>
      </c>
      <c r="R64" s="97">
        <v>43861.04</v>
      </c>
    </row>
    <row r="65" spans="1:18">
      <c r="A65" s="101" t="s">
        <v>544</v>
      </c>
      <c r="B65" s="96" t="s">
        <v>68</v>
      </c>
      <c r="C65" s="101" t="s">
        <v>808</v>
      </c>
      <c r="D65" s="97" t="str">
        <f t="shared" si="6"/>
        <v>T01122Salaries And Benefits</v>
      </c>
      <c r="E65" s="102"/>
      <c r="F65" s="97" t="str">
        <f t="shared" si="1"/>
        <v>T01122Other Personal Services</v>
      </c>
      <c r="G65" s="102">
        <v>91142</v>
      </c>
      <c r="H65" s="97" t="str">
        <f t="shared" si="2"/>
        <v>T01122OPS - Graduate Assistant</v>
      </c>
      <c r="I65" s="102"/>
      <c r="J65" s="97" t="str">
        <f t="shared" si="3"/>
        <v>T01122OPS-Affordable Care</v>
      </c>
      <c r="K65" s="102"/>
      <c r="L65" s="97" t="str">
        <f t="shared" si="4"/>
        <v>T01122Expenses</v>
      </c>
      <c r="M65" s="102">
        <v>350</v>
      </c>
      <c r="N65" s="102">
        <v>91492</v>
      </c>
      <c r="O65" s="97" t="str">
        <f t="shared" si="5"/>
        <v>T01122Transfers Out</v>
      </c>
      <c r="P65" s="102"/>
      <c r="Q65" s="99">
        <v>2049</v>
      </c>
      <c r="R65" s="97">
        <v>93541</v>
      </c>
    </row>
    <row r="66" spans="1:18">
      <c r="A66" s="101" t="s">
        <v>555</v>
      </c>
      <c r="B66" s="96" t="s">
        <v>68</v>
      </c>
      <c r="C66" s="101" t="s">
        <v>809</v>
      </c>
      <c r="D66" s="97" t="str">
        <f t="shared" ref="D66:D85" si="7">CONCATENATE(A66,$E$1)</f>
        <v>T01125Salaries And Benefits</v>
      </c>
      <c r="E66" s="102"/>
      <c r="F66" s="97" t="str">
        <f t="shared" si="1"/>
        <v>T01125Other Personal Services</v>
      </c>
      <c r="G66" s="102"/>
      <c r="H66" s="97" t="str">
        <f t="shared" si="2"/>
        <v>T01125OPS - Graduate Assistant</v>
      </c>
      <c r="I66" s="102"/>
      <c r="J66" s="97" t="str">
        <f t="shared" si="3"/>
        <v>T01125OPS-Affordable Care</v>
      </c>
      <c r="K66" s="102"/>
      <c r="L66" s="97" t="str">
        <f t="shared" si="4"/>
        <v>T01125Expenses</v>
      </c>
      <c r="M66" s="102">
        <v>10680</v>
      </c>
      <c r="N66" s="102">
        <v>10680</v>
      </c>
      <c r="O66" s="97" t="str">
        <f t="shared" si="5"/>
        <v>T01125Transfers Out</v>
      </c>
      <c r="P66" s="102"/>
      <c r="Q66" s="99">
        <v>239</v>
      </c>
      <c r="R66" s="97">
        <v>10919</v>
      </c>
    </row>
    <row r="67" spans="1:18">
      <c r="A67" s="101" t="s">
        <v>560</v>
      </c>
      <c r="B67" s="96" t="s">
        <v>68</v>
      </c>
      <c r="C67" s="101" t="s">
        <v>810</v>
      </c>
      <c r="D67" s="97" t="str">
        <f t="shared" si="7"/>
        <v>T01128Salaries And Benefits</v>
      </c>
      <c r="E67" s="102"/>
      <c r="F67" s="97" t="str">
        <f t="shared" ref="F67:F101" si="8">CONCATENATE(A67,$G$1)</f>
        <v>T01128Other Personal Services</v>
      </c>
      <c r="G67" s="102"/>
      <c r="H67" s="97" t="str">
        <f t="shared" ref="H67:H101" si="9">CONCATENATE(A67,$I$1)</f>
        <v>T01128OPS - Graduate Assistant</v>
      </c>
      <c r="I67" s="102"/>
      <c r="J67" s="97" t="str">
        <f t="shared" ref="J67:J101" si="10">CONCATENATE(A67,$K$1)</f>
        <v>T01128OPS-Affordable Care</v>
      </c>
      <c r="K67" s="102"/>
      <c r="L67" s="97" t="str">
        <f t="shared" ref="L67:L101" si="11">CONCATENATE(A67,$M$1)</f>
        <v>T01128Expenses</v>
      </c>
      <c r="M67" s="102">
        <v>5000</v>
      </c>
      <c r="N67" s="102">
        <v>5000</v>
      </c>
      <c r="O67" s="97" t="str">
        <f t="shared" ref="O67:O101" si="12">CONCATENATE(A67,$P$1)</f>
        <v>T01128Transfers Out</v>
      </c>
      <c r="P67" s="102"/>
      <c r="Q67" s="99">
        <v>112</v>
      </c>
      <c r="R67" s="97">
        <v>5112</v>
      </c>
    </row>
    <row r="68" spans="1:18">
      <c r="A68" s="101" t="s">
        <v>565</v>
      </c>
      <c r="B68" s="96" t="s">
        <v>68</v>
      </c>
      <c r="C68" s="101" t="s">
        <v>811</v>
      </c>
      <c r="D68" s="97" t="str">
        <f t="shared" si="7"/>
        <v>T01129Salaries And Benefits</v>
      </c>
      <c r="E68" s="102"/>
      <c r="F68" s="97" t="str">
        <f t="shared" si="8"/>
        <v>T01129Other Personal Services</v>
      </c>
      <c r="G68" s="102"/>
      <c r="H68" s="97" t="str">
        <f t="shared" si="9"/>
        <v>T01129OPS - Graduate Assistant</v>
      </c>
      <c r="I68" s="102"/>
      <c r="J68" s="97" t="str">
        <f t="shared" si="10"/>
        <v>T01129OPS-Affordable Care</v>
      </c>
      <c r="K68" s="102"/>
      <c r="L68" s="97" t="str">
        <f t="shared" si="11"/>
        <v>T01129Expenses</v>
      </c>
      <c r="M68" s="102">
        <v>7000</v>
      </c>
      <c r="N68" s="102">
        <v>7000</v>
      </c>
      <c r="O68" s="97" t="str">
        <f t="shared" si="12"/>
        <v>T01129Transfers Out</v>
      </c>
      <c r="P68" s="102"/>
      <c r="Q68" s="99">
        <v>157</v>
      </c>
      <c r="R68" s="97">
        <v>7157</v>
      </c>
    </row>
    <row r="69" spans="1:18">
      <c r="A69" s="101" t="s">
        <v>570</v>
      </c>
      <c r="B69" s="96" t="s">
        <v>68</v>
      </c>
      <c r="C69" s="101" t="s">
        <v>812</v>
      </c>
      <c r="D69" s="97" t="str">
        <f t="shared" si="7"/>
        <v>T01130Salaries And Benefits</v>
      </c>
      <c r="E69" s="102"/>
      <c r="F69" s="97" t="str">
        <f t="shared" si="8"/>
        <v>T01130Other Personal Services</v>
      </c>
      <c r="G69" s="102"/>
      <c r="H69" s="97" t="str">
        <f t="shared" si="9"/>
        <v>T01130OPS - Graduate Assistant</v>
      </c>
      <c r="I69" s="102"/>
      <c r="J69" s="97" t="str">
        <f t="shared" si="10"/>
        <v>T01130OPS-Affordable Care</v>
      </c>
      <c r="K69" s="102"/>
      <c r="L69" s="97" t="str">
        <f t="shared" si="11"/>
        <v>T01130Expenses</v>
      </c>
      <c r="M69" s="102">
        <v>4199.7999999999993</v>
      </c>
      <c r="N69" s="102">
        <v>4199.7999999999993</v>
      </c>
      <c r="O69" s="97" t="str">
        <f t="shared" si="12"/>
        <v>T01130Transfers Out</v>
      </c>
      <c r="P69" s="102"/>
      <c r="Q69" s="99">
        <v>94</v>
      </c>
      <c r="R69" s="97">
        <v>4293.7999999999993</v>
      </c>
    </row>
    <row r="70" spans="1:18">
      <c r="A70" s="101" t="s">
        <v>580</v>
      </c>
      <c r="B70" s="96" t="s">
        <v>68</v>
      </c>
      <c r="C70" s="101" t="s">
        <v>581</v>
      </c>
      <c r="D70" s="97" t="str">
        <f t="shared" si="7"/>
        <v>T01139Salaries And Benefits</v>
      </c>
      <c r="E70" s="102"/>
      <c r="F70" s="97" t="str">
        <f t="shared" si="8"/>
        <v>T01139Other Personal Services</v>
      </c>
      <c r="G70" s="102"/>
      <c r="H70" s="97" t="str">
        <f t="shared" si="9"/>
        <v>T01139OPS - Graduate Assistant</v>
      </c>
      <c r="I70" s="102"/>
      <c r="J70" s="97" t="str">
        <f t="shared" si="10"/>
        <v>T01139OPS-Affordable Care</v>
      </c>
      <c r="K70" s="102"/>
      <c r="L70" s="97" t="str">
        <f t="shared" si="11"/>
        <v>T01139Expenses</v>
      </c>
      <c r="M70" s="102">
        <v>6199.8559999999998</v>
      </c>
      <c r="N70" s="102">
        <v>6199.8559999999998</v>
      </c>
      <c r="O70" s="97" t="str">
        <f t="shared" si="12"/>
        <v>T01139Transfers Out</v>
      </c>
      <c r="P70" s="102"/>
      <c r="Q70" s="99">
        <v>139</v>
      </c>
      <c r="R70" s="97">
        <v>6338.8559999999998</v>
      </c>
    </row>
    <row r="71" spans="1:18">
      <c r="A71" s="101" t="s">
        <v>585</v>
      </c>
      <c r="B71" s="96" t="s">
        <v>68</v>
      </c>
      <c r="C71" s="101" t="s">
        <v>813</v>
      </c>
      <c r="D71" s="97" t="str">
        <f t="shared" si="7"/>
        <v>T01148Salaries And Benefits</v>
      </c>
      <c r="E71" s="102"/>
      <c r="F71" s="97" t="str">
        <f t="shared" si="8"/>
        <v>T01148Other Personal Services</v>
      </c>
      <c r="G71" s="102"/>
      <c r="H71" s="97" t="str">
        <f t="shared" si="9"/>
        <v>T01148OPS - Graduate Assistant</v>
      </c>
      <c r="I71" s="102"/>
      <c r="J71" s="97" t="str">
        <f t="shared" si="10"/>
        <v>T01148OPS-Affordable Care</v>
      </c>
      <c r="K71" s="102"/>
      <c r="L71" s="97" t="str">
        <f t="shared" si="11"/>
        <v>T01148Expenses</v>
      </c>
      <c r="M71" s="102">
        <v>4015</v>
      </c>
      <c r="N71" s="102">
        <v>4015</v>
      </c>
      <c r="O71" s="97" t="str">
        <f t="shared" si="12"/>
        <v>T01148Transfers Out</v>
      </c>
      <c r="P71" s="102"/>
      <c r="Q71" s="99">
        <v>90</v>
      </c>
      <c r="R71" s="97">
        <v>4105</v>
      </c>
    </row>
    <row r="72" spans="1:18">
      <c r="A72" s="101" t="s">
        <v>590</v>
      </c>
      <c r="B72" s="96" t="s">
        <v>68</v>
      </c>
      <c r="C72" s="101" t="s">
        <v>814</v>
      </c>
      <c r="D72" s="97" t="str">
        <f t="shared" si="7"/>
        <v>T01154Salaries And Benefits</v>
      </c>
      <c r="E72" s="102"/>
      <c r="F72" s="97" t="str">
        <f t="shared" si="8"/>
        <v>T01154Other Personal Services</v>
      </c>
      <c r="G72" s="102"/>
      <c r="H72" s="97" t="str">
        <f t="shared" si="9"/>
        <v>T01154OPS - Graduate Assistant</v>
      </c>
      <c r="I72" s="102"/>
      <c r="J72" s="97" t="str">
        <f t="shared" si="10"/>
        <v>T01154OPS-Affordable Care</v>
      </c>
      <c r="K72" s="102"/>
      <c r="L72" s="97" t="str">
        <f t="shared" si="11"/>
        <v>T01154Expenses</v>
      </c>
      <c r="M72" s="102">
        <v>4595.0399999999991</v>
      </c>
      <c r="N72" s="102">
        <v>4595.0399999999991</v>
      </c>
      <c r="O72" s="97" t="str">
        <f t="shared" si="12"/>
        <v>T01154Transfers Out</v>
      </c>
      <c r="P72" s="102"/>
      <c r="Q72" s="99">
        <v>103</v>
      </c>
      <c r="R72" s="97">
        <v>4698.0399999999991</v>
      </c>
    </row>
    <row r="73" spans="1:18">
      <c r="A73" s="101" t="s">
        <v>595</v>
      </c>
      <c r="B73" s="96" t="s">
        <v>68</v>
      </c>
      <c r="C73" s="101" t="s">
        <v>815</v>
      </c>
      <c r="D73" s="97" t="str">
        <f t="shared" si="7"/>
        <v>T01155Salaries And Benefits</v>
      </c>
      <c r="E73" s="102"/>
      <c r="F73" s="97" t="str">
        <f t="shared" si="8"/>
        <v>T01155Other Personal Services</v>
      </c>
      <c r="G73" s="102"/>
      <c r="H73" s="97" t="str">
        <f t="shared" si="9"/>
        <v>T01155OPS - Graduate Assistant</v>
      </c>
      <c r="I73" s="102"/>
      <c r="J73" s="97" t="str">
        <f t="shared" si="10"/>
        <v>T01155OPS-Affordable Care</v>
      </c>
      <c r="K73" s="102"/>
      <c r="L73" s="97" t="str">
        <f t="shared" si="11"/>
        <v>T01155Expenses</v>
      </c>
      <c r="M73" s="102">
        <v>15000</v>
      </c>
      <c r="N73" s="102">
        <v>15000</v>
      </c>
      <c r="O73" s="97" t="str">
        <f t="shared" si="12"/>
        <v>T01155Transfers Out</v>
      </c>
      <c r="P73" s="102"/>
      <c r="Q73" s="99">
        <v>336</v>
      </c>
      <c r="R73" s="97">
        <v>15336</v>
      </c>
    </row>
    <row r="74" spans="1:18">
      <c r="A74" s="101" t="s">
        <v>600</v>
      </c>
      <c r="B74" s="96" t="s">
        <v>68</v>
      </c>
      <c r="C74" s="101" t="s">
        <v>816</v>
      </c>
      <c r="D74" s="97" t="str">
        <f t="shared" si="7"/>
        <v>T01172Salaries And Benefits</v>
      </c>
      <c r="E74" s="102"/>
      <c r="F74" s="97" t="str">
        <f t="shared" si="8"/>
        <v>T01172Other Personal Services</v>
      </c>
      <c r="G74" s="102"/>
      <c r="H74" s="97" t="str">
        <f t="shared" si="9"/>
        <v>T01172OPS - Graduate Assistant</v>
      </c>
      <c r="I74" s="102"/>
      <c r="J74" s="97" t="str">
        <f t="shared" si="10"/>
        <v>T01172OPS-Affordable Care</v>
      </c>
      <c r="K74" s="102"/>
      <c r="L74" s="97" t="str">
        <f t="shared" si="11"/>
        <v>T01172Expenses</v>
      </c>
      <c r="M74" s="102">
        <v>20000</v>
      </c>
      <c r="N74" s="102">
        <v>20000</v>
      </c>
      <c r="O74" s="97" t="str">
        <f t="shared" si="12"/>
        <v>T01172Transfers Out</v>
      </c>
      <c r="P74" s="102"/>
      <c r="Q74" s="99">
        <v>448</v>
      </c>
      <c r="R74" s="97">
        <v>20448</v>
      </c>
    </row>
    <row r="75" spans="1:18">
      <c r="A75" s="101" t="s">
        <v>605</v>
      </c>
      <c r="B75" s="96" t="s">
        <v>68</v>
      </c>
      <c r="C75" s="101" t="s">
        <v>817</v>
      </c>
      <c r="D75" s="97" t="str">
        <f t="shared" si="7"/>
        <v>T01173Salaries And Benefits</v>
      </c>
      <c r="E75" s="102"/>
      <c r="F75" s="97" t="str">
        <f t="shared" si="8"/>
        <v>T01173Other Personal Services</v>
      </c>
      <c r="G75" s="102"/>
      <c r="H75" s="97" t="str">
        <f t="shared" si="9"/>
        <v>T01173OPS - Graduate Assistant</v>
      </c>
      <c r="I75" s="102"/>
      <c r="J75" s="97" t="str">
        <f t="shared" si="10"/>
        <v>T01173OPS-Affordable Care</v>
      </c>
      <c r="K75" s="102"/>
      <c r="L75" s="97" t="str">
        <f t="shared" si="11"/>
        <v>T01173Expenses</v>
      </c>
      <c r="M75" s="102">
        <v>1900</v>
      </c>
      <c r="N75" s="102">
        <v>1900</v>
      </c>
      <c r="O75" s="97" t="str">
        <f t="shared" si="12"/>
        <v>T01173Transfers Out</v>
      </c>
      <c r="P75" s="102"/>
      <c r="Q75" s="99">
        <v>43</v>
      </c>
      <c r="R75" s="97">
        <v>1943</v>
      </c>
    </row>
    <row r="76" spans="1:18">
      <c r="A76" s="101" t="s">
        <v>610</v>
      </c>
      <c r="B76" s="96" t="s">
        <v>68</v>
      </c>
      <c r="C76" s="101" t="s">
        <v>818</v>
      </c>
      <c r="D76" s="97" t="str">
        <f t="shared" si="7"/>
        <v>T01174Salaries And Benefits</v>
      </c>
      <c r="E76" s="102"/>
      <c r="F76" s="97" t="str">
        <f t="shared" si="8"/>
        <v>T01174Other Personal Services</v>
      </c>
      <c r="G76" s="102"/>
      <c r="H76" s="97" t="str">
        <f t="shared" si="9"/>
        <v>T01174OPS - Graduate Assistant</v>
      </c>
      <c r="I76" s="102"/>
      <c r="J76" s="97" t="str">
        <f t="shared" si="10"/>
        <v>T01174OPS-Affordable Care</v>
      </c>
      <c r="K76" s="102"/>
      <c r="L76" s="97" t="str">
        <f t="shared" si="11"/>
        <v>T01174Expenses</v>
      </c>
      <c r="M76" s="102">
        <v>6250.05</v>
      </c>
      <c r="N76" s="102">
        <v>6250.05</v>
      </c>
      <c r="O76" s="97" t="str">
        <f t="shared" si="12"/>
        <v>T01174Transfers Out</v>
      </c>
      <c r="P76" s="102"/>
      <c r="Q76" s="99">
        <v>140</v>
      </c>
      <c r="R76" s="97">
        <v>6390.05</v>
      </c>
    </row>
    <row r="77" spans="1:18">
      <c r="A77" s="96" t="s">
        <v>145</v>
      </c>
      <c r="B77" s="96" t="s">
        <v>68</v>
      </c>
      <c r="C77" s="98" t="s">
        <v>819</v>
      </c>
      <c r="D77" s="97" t="str">
        <f t="shared" si="7"/>
        <v>J01101Salaries And Benefits</v>
      </c>
      <c r="E77" s="98"/>
      <c r="F77" s="97" t="str">
        <f t="shared" si="8"/>
        <v>J01101Other Personal Services</v>
      </c>
      <c r="G77" s="102">
        <v>38826</v>
      </c>
      <c r="H77" s="97" t="str">
        <f t="shared" si="9"/>
        <v>J01101OPS - Graduate Assistant</v>
      </c>
      <c r="I77" s="102"/>
      <c r="J77" s="97" t="str">
        <f t="shared" si="10"/>
        <v>J01101OPS-Affordable Care</v>
      </c>
      <c r="K77" s="102"/>
      <c r="L77" s="97" t="str">
        <f t="shared" si="11"/>
        <v>J01101Expenses</v>
      </c>
      <c r="M77" s="102">
        <v>12750</v>
      </c>
      <c r="N77" s="97">
        <v>51576</v>
      </c>
      <c r="O77" s="97" t="str">
        <f t="shared" si="12"/>
        <v>J01101Transfers Out</v>
      </c>
      <c r="P77" s="97"/>
      <c r="Q77" s="97">
        <v>1155.3</v>
      </c>
      <c r="R77" s="102">
        <v>52731.3</v>
      </c>
    </row>
    <row r="78" spans="1:18">
      <c r="A78" s="96" t="s">
        <v>161</v>
      </c>
      <c r="B78" s="96" t="s">
        <v>68</v>
      </c>
      <c r="C78" s="98" t="s">
        <v>820</v>
      </c>
      <c r="D78" s="97" t="str">
        <f t="shared" si="7"/>
        <v>J01104Salaries And Benefits</v>
      </c>
      <c r="E78" s="98"/>
      <c r="F78" s="97" t="str">
        <f t="shared" si="8"/>
        <v>J01104Other Personal Services</v>
      </c>
      <c r="G78" s="102"/>
      <c r="H78" s="97" t="str">
        <f t="shared" si="9"/>
        <v>J01104OPS - Graduate Assistant</v>
      </c>
      <c r="I78" s="102"/>
      <c r="J78" s="97" t="str">
        <f t="shared" si="10"/>
        <v>J01104OPS-Affordable Care</v>
      </c>
      <c r="K78" s="102"/>
      <c r="L78" s="97" t="str">
        <f t="shared" si="11"/>
        <v>J01104Expenses</v>
      </c>
      <c r="M78" s="102">
        <v>18400</v>
      </c>
      <c r="N78" s="97">
        <v>18400</v>
      </c>
      <c r="O78" s="97" t="str">
        <f t="shared" si="12"/>
        <v>J01104Transfers Out</v>
      </c>
      <c r="P78" s="97"/>
      <c r="Q78" s="97">
        <v>412.16</v>
      </c>
      <c r="R78" s="102">
        <v>18812.16</v>
      </c>
    </row>
    <row r="79" spans="1:18">
      <c r="A79" s="96" t="s">
        <v>166</v>
      </c>
      <c r="B79" s="96" t="s">
        <v>68</v>
      </c>
      <c r="C79" s="98" t="s">
        <v>821</v>
      </c>
      <c r="D79" s="97" t="str">
        <f t="shared" si="7"/>
        <v>J01105Salaries And Benefits</v>
      </c>
      <c r="E79" s="98"/>
      <c r="F79" s="97" t="str">
        <f t="shared" si="8"/>
        <v>J01105Other Personal Services</v>
      </c>
      <c r="G79" s="102">
        <v>4300</v>
      </c>
      <c r="H79" s="97" t="str">
        <f t="shared" si="9"/>
        <v>J01105OPS - Graduate Assistant</v>
      </c>
      <c r="I79" s="102"/>
      <c r="J79" s="97" t="str">
        <f t="shared" si="10"/>
        <v>J01105OPS-Affordable Care</v>
      </c>
      <c r="K79" s="102"/>
      <c r="L79" s="97" t="str">
        <f t="shared" si="11"/>
        <v>J01105Expenses</v>
      </c>
      <c r="M79" s="102">
        <v>2975.1239999999998</v>
      </c>
      <c r="N79" s="97">
        <v>7275.1239999999998</v>
      </c>
      <c r="O79" s="97" t="str">
        <f t="shared" si="12"/>
        <v>J01105Transfers Out</v>
      </c>
      <c r="P79" s="97"/>
      <c r="Q79" s="97">
        <v>162.96</v>
      </c>
      <c r="R79" s="102">
        <v>7438.0839999999998</v>
      </c>
    </row>
    <row r="80" spans="1:18">
      <c r="A80" s="96" t="s">
        <v>172</v>
      </c>
      <c r="B80" s="96" t="s">
        <v>68</v>
      </c>
      <c r="C80" s="98" t="s">
        <v>822</v>
      </c>
      <c r="D80" s="97" t="str">
        <f t="shared" si="7"/>
        <v>J01106Salaries And Benefits</v>
      </c>
      <c r="E80" s="98"/>
      <c r="F80" s="97" t="str">
        <f t="shared" si="8"/>
        <v>J01106Other Personal Services</v>
      </c>
      <c r="G80" s="102"/>
      <c r="H80" s="97" t="str">
        <f t="shared" si="9"/>
        <v>J01106OPS - Graduate Assistant</v>
      </c>
      <c r="I80" s="102"/>
      <c r="J80" s="97" t="str">
        <f t="shared" si="10"/>
        <v>J01106OPS-Affordable Care</v>
      </c>
      <c r="K80" s="102"/>
      <c r="L80" s="97" t="str">
        <f t="shared" si="11"/>
        <v>J01106Expenses</v>
      </c>
      <c r="M80" s="102">
        <v>7718</v>
      </c>
      <c r="N80" s="97">
        <v>7718</v>
      </c>
      <c r="O80" s="97" t="str">
        <f t="shared" si="12"/>
        <v>J01106Transfers Out</v>
      </c>
      <c r="P80" s="97"/>
      <c r="Q80" s="97">
        <v>173.28</v>
      </c>
      <c r="R80" s="102">
        <v>7891.28</v>
      </c>
    </row>
    <row r="81" spans="1:22">
      <c r="A81" s="96" t="s">
        <v>193</v>
      </c>
      <c r="B81" s="96" t="s">
        <v>68</v>
      </c>
      <c r="C81" s="98" t="s">
        <v>823</v>
      </c>
      <c r="D81" s="97" t="str">
        <f t="shared" si="7"/>
        <v>J01113Salaries And Benefits</v>
      </c>
      <c r="E81" s="98"/>
      <c r="F81" s="97" t="str">
        <f t="shared" si="8"/>
        <v>J01113Other Personal Services</v>
      </c>
      <c r="G81" s="102"/>
      <c r="H81" s="97" t="str">
        <f t="shared" si="9"/>
        <v>J01113OPS - Graduate Assistant</v>
      </c>
      <c r="I81" s="102"/>
      <c r="J81" s="97" t="str">
        <f t="shared" si="10"/>
        <v>J01113OPS-Affordable Care</v>
      </c>
      <c r="K81" s="102"/>
      <c r="L81" s="97" t="str">
        <f t="shared" si="11"/>
        <v>J01113Expenses</v>
      </c>
      <c r="M81" s="102">
        <v>24358.799999999999</v>
      </c>
      <c r="N81" s="97">
        <v>24358.799999999999</v>
      </c>
      <c r="O81" s="97" t="str">
        <f t="shared" si="12"/>
        <v>J01113Transfers Out</v>
      </c>
      <c r="P81" s="97"/>
      <c r="Q81" s="97">
        <v>545.64</v>
      </c>
      <c r="R81" s="102">
        <v>24904.44</v>
      </c>
    </row>
    <row r="82" spans="1:22">
      <c r="A82" s="96" t="s">
        <v>198</v>
      </c>
      <c r="B82" s="96" t="s">
        <v>68</v>
      </c>
      <c r="C82" s="98" t="s">
        <v>438</v>
      </c>
      <c r="D82" s="97" t="str">
        <f t="shared" si="7"/>
        <v>J01115Salaries And Benefits</v>
      </c>
      <c r="E82" s="98"/>
      <c r="F82" s="97" t="str">
        <f t="shared" si="8"/>
        <v>J01115Other Personal Services</v>
      </c>
      <c r="G82" s="102"/>
      <c r="H82" s="97" t="str">
        <f t="shared" si="9"/>
        <v>J01115OPS - Graduate Assistant</v>
      </c>
      <c r="I82" s="102"/>
      <c r="J82" s="97" t="str">
        <f t="shared" si="10"/>
        <v>J01115OPS-Affordable Care</v>
      </c>
      <c r="K82" s="102"/>
      <c r="L82" s="97" t="str">
        <f t="shared" si="11"/>
        <v>J01115Expenses</v>
      </c>
      <c r="M82" s="102">
        <v>4500</v>
      </c>
      <c r="N82" s="97">
        <v>4500</v>
      </c>
      <c r="O82" s="97" t="str">
        <f t="shared" si="12"/>
        <v>J01115Transfers Out</v>
      </c>
      <c r="P82" s="97"/>
      <c r="Q82" s="97">
        <v>100.8</v>
      </c>
      <c r="R82" s="102">
        <v>4600.8</v>
      </c>
    </row>
    <row r="83" spans="1:22">
      <c r="A83" s="96" t="s">
        <v>203</v>
      </c>
      <c r="B83" s="96" t="s">
        <v>68</v>
      </c>
      <c r="C83" s="103" t="s">
        <v>824</v>
      </c>
      <c r="D83" s="97" t="str">
        <f t="shared" si="7"/>
        <v>J01116Salaries And Benefits</v>
      </c>
      <c r="E83" s="103"/>
      <c r="F83" s="97" t="str">
        <f t="shared" si="8"/>
        <v>J01116Other Personal Services</v>
      </c>
      <c r="G83" s="102"/>
      <c r="H83" s="97" t="str">
        <f t="shared" si="9"/>
        <v>J01116OPS - Graduate Assistant</v>
      </c>
      <c r="I83" s="102"/>
      <c r="J83" s="97" t="str">
        <f t="shared" si="10"/>
        <v>J01116OPS-Affordable Care</v>
      </c>
      <c r="K83" s="102"/>
      <c r="L83" s="97" t="str">
        <f t="shared" si="11"/>
        <v>J01116Expenses</v>
      </c>
      <c r="M83" s="102">
        <v>4107.7999999999993</v>
      </c>
      <c r="N83" s="97">
        <v>4107.7999999999993</v>
      </c>
      <c r="O83" s="97" t="str">
        <f t="shared" si="12"/>
        <v>J01116Transfers Out</v>
      </c>
      <c r="P83" s="97"/>
      <c r="Q83" s="97">
        <v>92.01</v>
      </c>
      <c r="R83" s="102">
        <v>4199.8099999999995</v>
      </c>
    </row>
    <row r="84" spans="1:22">
      <c r="A84" s="96" t="s">
        <v>208</v>
      </c>
      <c r="B84" s="96" t="s">
        <v>68</v>
      </c>
      <c r="C84" s="98" t="s">
        <v>825</v>
      </c>
      <c r="D84" s="97" t="str">
        <f t="shared" si="7"/>
        <v>J01117Salaries And Benefits</v>
      </c>
      <c r="E84" s="98"/>
      <c r="F84" s="97" t="str">
        <f t="shared" si="8"/>
        <v>J01117Other Personal Services</v>
      </c>
      <c r="G84" s="102"/>
      <c r="H84" s="97" t="str">
        <f t="shared" si="9"/>
        <v>J01117OPS - Graduate Assistant</v>
      </c>
      <c r="I84" s="102"/>
      <c r="J84" s="97" t="str">
        <f t="shared" si="10"/>
        <v>J01117OPS-Affordable Care</v>
      </c>
      <c r="K84" s="102"/>
      <c r="L84" s="97" t="str">
        <f t="shared" si="11"/>
        <v>J01117Expenses</v>
      </c>
      <c r="M84" s="102">
        <v>5500</v>
      </c>
      <c r="N84" s="97">
        <v>5500</v>
      </c>
      <c r="O84" s="97" t="str">
        <f t="shared" si="12"/>
        <v>J01117Transfers Out</v>
      </c>
      <c r="P84" s="97"/>
      <c r="Q84" s="97">
        <v>123.2</v>
      </c>
      <c r="R84" s="102">
        <v>5623.2</v>
      </c>
    </row>
    <row r="85" spans="1:22">
      <c r="A85" s="96" t="s">
        <v>213</v>
      </c>
      <c r="B85" s="96" t="s">
        <v>68</v>
      </c>
      <c r="C85" s="98" t="s">
        <v>214</v>
      </c>
      <c r="D85" s="97" t="str">
        <f t="shared" si="7"/>
        <v>J01122Salaries And Benefits</v>
      </c>
      <c r="E85" s="98"/>
      <c r="F85" s="97" t="str">
        <f t="shared" si="8"/>
        <v>J01122Other Personal Services</v>
      </c>
      <c r="G85" s="102"/>
      <c r="H85" s="97" t="str">
        <f t="shared" si="9"/>
        <v>J01122OPS - Graduate Assistant</v>
      </c>
      <c r="I85" s="102"/>
      <c r="J85" s="97" t="str">
        <f t="shared" si="10"/>
        <v>J01122OPS-Affordable Care</v>
      </c>
      <c r="K85" s="102"/>
      <c r="L85" s="97" t="str">
        <f t="shared" si="11"/>
        <v>J01122Expenses</v>
      </c>
      <c r="M85" s="102">
        <v>15969.960000000001</v>
      </c>
      <c r="N85" s="97">
        <v>15969.960000000001</v>
      </c>
      <c r="O85" s="97" t="str">
        <f t="shared" si="12"/>
        <v>J01122Transfers Out</v>
      </c>
      <c r="P85" s="97"/>
      <c r="Q85" s="97">
        <v>357.73</v>
      </c>
      <c r="R85" s="102">
        <v>16327.69</v>
      </c>
    </row>
    <row r="86" spans="1:22" s="106" customFormat="1">
      <c r="A86" s="104" t="s">
        <v>616</v>
      </c>
      <c r="B86" s="104" t="s">
        <v>614</v>
      </c>
      <c r="C86" s="104" t="s">
        <v>829</v>
      </c>
      <c r="D86" s="97" t="str">
        <f t="shared" ref="D86:D101" si="13">CONCATENATE(A86,$E$1)</f>
        <v>S00312Salaries And Benefits</v>
      </c>
      <c r="E86" s="105"/>
      <c r="F86" s="97" t="str">
        <f t="shared" si="8"/>
        <v>S00312Other Personal Services</v>
      </c>
      <c r="G86" s="105">
        <v>0</v>
      </c>
      <c r="H86" s="97" t="str">
        <f t="shared" si="9"/>
        <v>S00312OPS - Graduate Assistant</v>
      </c>
      <c r="I86" s="105"/>
      <c r="J86" s="97" t="str">
        <f t="shared" si="10"/>
        <v>S00312OPS-Affordable Care</v>
      </c>
      <c r="K86" s="105"/>
      <c r="L86" s="97" t="str">
        <f t="shared" si="11"/>
        <v>S00312Expenses</v>
      </c>
      <c r="M86" s="105">
        <v>2934</v>
      </c>
      <c r="O86" s="97" t="str">
        <f t="shared" si="12"/>
        <v>S00312Transfers Out</v>
      </c>
      <c r="P86" s="105"/>
      <c r="Q86" s="105">
        <v>66</v>
      </c>
      <c r="R86" s="105"/>
      <c r="S86" s="107">
        <v>6199.7900000000009</v>
      </c>
      <c r="T86" s="107">
        <v>6199.7900000000009</v>
      </c>
      <c r="U86" s="105">
        <v>3000</v>
      </c>
      <c r="V86" s="105">
        <v>0</v>
      </c>
    </row>
    <row r="87" spans="1:22" s="106" customFormat="1">
      <c r="A87" s="104" t="s">
        <v>625</v>
      </c>
      <c r="B87" s="104" t="s">
        <v>623</v>
      </c>
      <c r="C87" s="104" t="s">
        <v>830</v>
      </c>
      <c r="D87" s="97" t="str">
        <f t="shared" si="13"/>
        <v>S00315Salaries And Benefits</v>
      </c>
      <c r="E87" s="105"/>
      <c r="F87" s="97" t="str">
        <f t="shared" si="8"/>
        <v>S00315Other Personal Services</v>
      </c>
      <c r="G87" s="105">
        <v>0</v>
      </c>
      <c r="H87" s="97" t="str">
        <f t="shared" si="9"/>
        <v>S00315OPS - Graduate Assistant</v>
      </c>
      <c r="I87" s="105"/>
      <c r="J87" s="97" t="str">
        <f t="shared" si="10"/>
        <v>S00315OPS-Affordable Care</v>
      </c>
      <c r="K87" s="105"/>
      <c r="L87" s="97" t="str">
        <f t="shared" si="11"/>
        <v>S00315Expenses</v>
      </c>
      <c r="M87" s="105">
        <v>48000</v>
      </c>
      <c r="O87" s="97" t="str">
        <f t="shared" si="12"/>
        <v>S00315Transfers Out</v>
      </c>
      <c r="P87" s="105">
        <v>11042</v>
      </c>
      <c r="Q87" s="105">
        <v>1075</v>
      </c>
      <c r="R87" s="105"/>
      <c r="S87" s="107">
        <v>22883</v>
      </c>
      <c r="T87" s="107">
        <v>20000.400000000001</v>
      </c>
      <c r="U87" s="105">
        <f>55000-0.4</f>
        <v>54999.6</v>
      </c>
      <c r="V87" s="105">
        <v>8000</v>
      </c>
    </row>
    <row r="88" spans="1:22" s="106" customFormat="1">
      <c r="A88" s="104" t="s">
        <v>631</v>
      </c>
      <c r="B88" s="104" t="s">
        <v>623</v>
      </c>
      <c r="C88" s="104" t="s">
        <v>633</v>
      </c>
      <c r="D88" s="97" t="str">
        <f t="shared" si="13"/>
        <v>S00354Salaries And Benefits</v>
      </c>
      <c r="E88" s="105"/>
      <c r="F88" s="97" t="str">
        <f t="shared" si="8"/>
        <v>S00354Other Personal Services</v>
      </c>
      <c r="G88" s="105">
        <v>10800</v>
      </c>
      <c r="H88" s="97" t="str">
        <f t="shared" si="9"/>
        <v>S00354OPS - Graduate Assistant</v>
      </c>
      <c r="I88" s="105"/>
      <c r="J88" s="97" t="str">
        <f t="shared" si="10"/>
        <v>S00354OPS-Affordable Care</v>
      </c>
      <c r="K88" s="105"/>
      <c r="L88" s="97" t="str">
        <f t="shared" si="11"/>
        <v>S00354Expenses</v>
      </c>
      <c r="M88" s="105">
        <v>0</v>
      </c>
      <c r="O88" s="97" t="str">
        <f t="shared" si="12"/>
        <v>S00354Transfers Out</v>
      </c>
      <c r="P88" s="105"/>
      <c r="Q88" s="105">
        <v>242</v>
      </c>
      <c r="R88" s="105"/>
      <c r="S88" s="107">
        <v>0</v>
      </c>
      <c r="T88" s="107">
        <v>0</v>
      </c>
      <c r="U88" s="105"/>
      <c r="V88" s="105">
        <v>11042</v>
      </c>
    </row>
    <row r="89" spans="1:22" s="106" customFormat="1">
      <c r="A89" s="104" t="s">
        <v>640</v>
      </c>
      <c r="B89" s="104" t="s">
        <v>638</v>
      </c>
      <c r="C89" s="104" t="s">
        <v>831</v>
      </c>
      <c r="D89" s="97" t="str">
        <f t="shared" si="13"/>
        <v>S00333Salaries And Benefits</v>
      </c>
      <c r="E89" s="105"/>
      <c r="F89" s="97" t="str">
        <f t="shared" si="8"/>
        <v>S00333Other Personal Services</v>
      </c>
      <c r="G89" s="105"/>
      <c r="H89" s="97" t="str">
        <f t="shared" si="9"/>
        <v>S00333OPS - Graduate Assistant</v>
      </c>
      <c r="I89" s="105"/>
      <c r="J89" s="97" t="str">
        <f t="shared" si="10"/>
        <v>S00333OPS-Affordable Care</v>
      </c>
      <c r="K89" s="105"/>
      <c r="L89" s="97" t="str">
        <f t="shared" si="11"/>
        <v>S00333Expenses</v>
      </c>
      <c r="M89" s="105">
        <v>10000</v>
      </c>
      <c r="O89" s="97" t="str">
        <f t="shared" si="12"/>
        <v>S00333Transfers Out</v>
      </c>
      <c r="P89" s="105"/>
      <c r="Q89" s="105">
        <v>224</v>
      </c>
      <c r="R89" s="105"/>
      <c r="S89" s="107">
        <v>30040</v>
      </c>
      <c r="T89" s="107">
        <v>15264</v>
      </c>
      <c r="U89" s="105">
        <v>25000</v>
      </c>
      <c r="V89" s="105"/>
    </row>
    <row r="90" spans="1:22" s="106" customFormat="1">
      <c r="A90" s="104" t="s">
        <v>647</v>
      </c>
      <c r="B90" s="104" t="s">
        <v>645</v>
      </c>
      <c r="C90" s="104" t="s">
        <v>648</v>
      </c>
      <c r="D90" s="97" t="str">
        <f t="shared" si="13"/>
        <v>S00125Salaries And Benefits</v>
      </c>
      <c r="E90" s="105"/>
      <c r="F90" s="97" t="str">
        <f t="shared" si="8"/>
        <v>S00125Other Personal Services</v>
      </c>
      <c r="G90" s="105"/>
      <c r="H90" s="97" t="str">
        <f t="shared" si="9"/>
        <v>S00125OPS - Graduate Assistant</v>
      </c>
      <c r="I90" s="105"/>
      <c r="J90" s="97" t="str">
        <f t="shared" si="10"/>
        <v>S00125OPS-Affordable Care</v>
      </c>
      <c r="K90" s="105"/>
      <c r="L90" s="97" t="str">
        <f t="shared" si="11"/>
        <v>S00125Expenses</v>
      </c>
      <c r="M90" s="105">
        <v>10000</v>
      </c>
      <c r="O90" s="97" t="str">
        <f t="shared" si="12"/>
        <v>S00125Transfers Out</v>
      </c>
      <c r="P90" s="105">
        <v>2000</v>
      </c>
      <c r="Q90" s="105">
        <v>224</v>
      </c>
      <c r="R90" s="105"/>
      <c r="S90" s="107">
        <v>7026</v>
      </c>
      <c r="T90" s="107">
        <v>7000</v>
      </c>
      <c r="U90" s="105">
        <v>6000</v>
      </c>
      <c r="V90" s="105">
        <v>6250</v>
      </c>
    </row>
    <row r="91" spans="1:22" s="106" customFormat="1">
      <c r="A91" s="104" t="s">
        <v>653</v>
      </c>
      <c r="B91" s="104" t="s">
        <v>645</v>
      </c>
      <c r="C91" s="104" t="s">
        <v>654</v>
      </c>
      <c r="D91" s="97" t="str">
        <f t="shared" si="13"/>
        <v>S00176Salaries And Benefits</v>
      </c>
      <c r="E91" s="105"/>
      <c r="F91" s="97" t="str">
        <f t="shared" si="8"/>
        <v>S00176Other Personal Services</v>
      </c>
      <c r="G91" s="105"/>
      <c r="H91" s="97" t="str">
        <f t="shared" si="9"/>
        <v>S00176OPS - Graduate Assistant</v>
      </c>
      <c r="I91" s="105"/>
      <c r="J91" s="97" t="str">
        <f t="shared" si="10"/>
        <v>S00176OPS-Affordable Care</v>
      </c>
      <c r="K91" s="105"/>
      <c r="L91" s="97" t="str">
        <f t="shared" si="11"/>
        <v>S00176Expenses</v>
      </c>
      <c r="M91" s="105">
        <v>2000</v>
      </c>
      <c r="O91" s="97" t="str">
        <f t="shared" si="12"/>
        <v>S00176Transfers Out</v>
      </c>
      <c r="P91" s="105"/>
      <c r="Q91" s="105">
        <v>45</v>
      </c>
      <c r="R91" s="105"/>
      <c r="S91" s="107">
        <v>16594.900000000001</v>
      </c>
      <c r="T91" s="107">
        <v>16639.900000000001</v>
      </c>
      <c r="U91" s="105">
        <v>2000</v>
      </c>
      <c r="V91" s="105"/>
    </row>
    <row r="92" spans="1:22" s="106" customFormat="1">
      <c r="A92" s="104" t="s">
        <v>832</v>
      </c>
      <c r="B92" s="104" t="s">
        <v>833</v>
      </c>
      <c r="C92" s="104" t="s">
        <v>834</v>
      </c>
      <c r="D92" s="97" t="str">
        <f t="shared" si="13"/>
        <v>S70202Salaries And Benefits</v>
      </c>
      <c r="E92" s="105"/>
      <c r="F92" s="97" t="str">
        <f t="shared" si="8"/>
        <v>S70202Other Personal Services</v>
      </c>
      <c r="G92" s="105"/>
      <c r="H92" s="97" t="str">
        <f t="shared" si="9"/>
        <v>S70202OPS - Graduate Assistant</v>
      </c>
      <c r="I92" s="105"/>
      <c r="J92" s="97" t="str">
        <f t="shared" si="10"/>
        <v>S70202OPS-Affordable Care</v>
      </c>
      <c r="K92" s="105"/>
      <c r="L92" s="97" t="str">
        <f t="shared" si="11"/>
        <v>S70202Expenses</v>
      </c>
      <c r="M92" s="105">
        <v>5782</v>
      </c>
      <c r="O92" s="97" t="str">
        <f t="shared" si="12"/>
        <v>S70202Transfers Out</v>
      </c>
      <c r="P92" s="105"/>
      <c r="Q92" s="105">
        <v>130</v>
      </c>
      <c r="R92" s="105"/>
      <c r="S92" s="107">
        <v>2488</v>
      </c>
      <c r="T92" s="107">
        <v>100</v>
      </c>
      <c r="U92" s="105">
        <v>6300</v>
      </c>
      <c r="V92" s="105">
        <v>2000</v>
      </c>
    </row>
    <row r="93" spans="1:22" s="106" customFormat="1">
      <c r="A93" s="104" t="s">
        <v>667</v>
      </c>
      <c r="B93" s="104" t="s">
        <v>665</v>
      </c>
      <c r="C93" s="104" t="s">
        <v>835</v>
      </c>
      <c r="D93" s="97" t="str">
        <f t="shared" si="13"/>
        <v>S01701Salaries And Benefits</v>
      </c>
      <c r="E93" s="105"/>
      <c r="F93" s="97" t="str">
        <f t="shared" si="8"/>
        <v>S01701Other Personal Services</v>
      </c>
      <c r="G93" s="105"/>
      <c r="H93" s="97" t="str">
        <f t="shared" si="9"/>
        <v>S01701OPS - Graduate Assistant</v>
      </c>
      <c r="I93" s="105"/>
      <c r="J93" s="97" t="str">
        <f t="shared" si="10"/>
        <v>S01701OPS-Affordable Care</v>
      </c>
      <c r="K93" s="105"/>
      <c r="L93" s="97" t="str">
        <f t="shared" si="11"/>
        <v>S01701Expenses</v>
      </c>
      <c r="M93" s="105">
        <v>30321</v>
      </c>
      <c r="O93" s="97" t="str">
        <f t="shared" si="12"/>
        <v>S01701Transfers Out</v>
      </c>
      <c r="P93" s="105"/>
      <c r="Q93" s="105">
        <v>679</v>
      </c>
      <c r="R93" s="105"/>
      <c r="S93" s="107">
        <v>90529.42</v>
      </c>
      <c r="T93" s="107">
        <v>71529.42</v>
      </c>
      <c r="U93" s="105">
        <v>50000</v>
      </c>
      <c r="V93" s="105"/>
    </row>
    <row r="94" spans="1:22" s="106" customFormat="1">
      <c r="A94" s="104" t="s">
        <v>674</v>
      </c>
      <c r="B94" s="104" t="s">
        <v>672</v>
      </c>
      <c r="C94" s="104" t="s">
        <v>836</v>
      </c>
      <c r="D94" s="97" t="str">
        <f t="shared" si="13"/>
        <v>S00122Salaries And Benefits</v>
      </c>
      <c r="E94" s="105"/>
      <c r="F94" s="97" t="str">
        <f t="shared" si="8"/>
        <v>S00122Other Personal Services</v>
      </c>
      <c r="G94" s="105">
        <v>8160</v>
      </c>
      <c r="H94" s="97" t="str">
        <f t="shared" si="9"/>
        <v>S00122OPS - Graduate Assistant</v>
      </c>
      <c r="I94" s="105"/>
      <c r="J94" s="97" t="str">
        <f t="shared" si="10"/>
        <v>S00122OPS-Affordable Care</v>
      </c>
      <c r="K94" s="105"/>
      <c r="L94" s="97" t="str">
        <f t="shared" si="11"/>
        <v>S00122Expenses</v>
      </c>
      <c r="M94" s="105">
        <v>1300</v>
      </c>
      <c r="O94" s="97" t="str">
        <f t="shared" si="12"/>
        <v>S00122Transfers Out</v>
      </c>
      <c r="P94" s="105"/>
      <c r="Q94" s="105">
        <v>212</v>
      </c>
      <c r="R94" s="105"/>
      <c r="S94" s="107">
        <v>1128.0900000000001</v>
      </c>
      <c r="T94" s="107">
        <v>800.09000000000015</v>
      </c>
      <c r="U94" s="105">
        <v>10000</v>
      </c>
      <c r="V94" s="105"/>
    </row>
    <row r="95" spans="1:22">
      <c r="A95" s="104" t="s">
        <v>694</v>
      </c>
      <c r="B95" s="104" t="s">
        <v>692</v>
      </c>
      <c r="C95" s="104" t="s">
        <v>695</v>
      </c>
      <c r="D95" s="97" t="str">
        <f t="shared" si="13"/>
        <v>D00700Salaries And Benefits</v>
      </c>
      <c r="F95" s="97" t="str">
        <f t="shared" si="8"/>
        <v>D00700Other Personal Services</v>
      </c>
      <c r="H95" s="97" t="str">
        <f t="shared" si="9"/>
        <v>D00700OPS - Graduate Assistant</v>
      </c>
      <c r="J95" s="97" t="str">
        <f t="shared" si="10"/>
        <v>D00700OPS-Affordable Care</v>
      </c>
      <c r="L95" s="97" t="str">
        <f t="shared" si="11"/>
        <v>D00700Expenses</v>
      </c>
      <c r="O95" s="97" t="str">
        <f t="shared" si="12"/>
        <v>D00700Transfers Out</v>
      </c>
      <c r="S95" s="107">
        <v>739072</v>
      </c>
      <c r="T95" s="107">
        <v>689072</v>
      </c>
      <c r="V95" s="95">
        <v>50000</v>
      </c>
    </row>
    <row r="96" spans="1:22">
      <c r="A96" s="104" t="s">
        <v>699</v>
      </c>
      <c r="B96" s="104" t="s">
        <v>697</v>
      </c>
      <c r="C96" s="104" t="s">
        <v>841</v>
      </c>
      <c r="D96" s="97" t="str">
        <f t="shared" si="13"/>
        <v>J00700Salaries And Benefits</v>
      </c>
      <c r="F96" s="97" t="str">
        <f t="shared" si="8"/>
        <v>J00700Other Personal Services</v>
      </c>
      <c r="H96" s="97" t="str">
        <f t="shared" si="9"/>
        <v>J00700OPS - Graduate Assistant</v>
      </c>
      <c r="J96" s="97" t="str">
        <f t="shared" si="10"/>
        <v>J00700OPS-Affordable Care</v>
      </c>
      <c r="L96" s="97" t="str">
        <f t="shared" si="11"/>
        <v>J00700Expenses</v>
      </c>
      <c r="O96" s="97" t="str">
        <f t="shared" si="12"/>
        <v>J00700Transfers Out</v>
      </c>
      <c r="S96" s="107">
        <v>70272</v>
      </c>
      <c r="T96" s="107">
        <v>69272</v>
      </c>
      <c r="V96" s="95">
        <v>1000</v>
      </c>
    </row>
    <row r="97" spans="1:20">
      <c r="A97" s="104" t="s">
        <v>708</v>
      </c>
      <c r="B97" s="104" t="s">
        <v>706</v>
      </c>
      <c r="C97" s="104" t="s">
        <v>842</v>
      </c>
      <c r="D97" s="97" t="str">
        <f t="shared" si="13"/>
        <v>S00783Salaries And Benefits</v>
      </c>
      <c r="F97" s="97" t="str">
        <f t="shared" si="8"/>
        <v>S00783Other Personal Services</v>
      </c>
      <c r="H97" s="97" t="str">
        <f t="shared" si="9"/>
        <v>S00783OPS - Graduate Assistant</v>
      </c>
      <c r="J97" s="97" t="str">
        <f t="shared" si="10"/>
        <v>S00783OPS-Affordable Care</v>
      </c>
      <c r="L97" s="97" t="str">
        <f t="shared" si="11"/>
        <v>S00783Expenses</v>
      </c>
      <c r="M97" s="105">
        <v>150000</v>
      </c>
      <c r="O97" s="97" t="str">
        <f t="shared" si="12"/>
        <v>S00783Transfers Out</v>
      </c>
      <c r="Q97" s="105">
        <v>3360</v>
      </c>
      <c r="S97" s="107">
        <v>199521</v>
      </c>
      <c r="T97" s="107">
        <v>352881</v>
      </c>
    </row>
    <row r="98" spans="1:20">
      <c r="A98" s="104" t="s">
        <v>715</v>
      </c>
      <c r="B98" s="104" t="s">
        <v>713</v>
      </c>
      <c r="C98" s="104" t="s">
        <v>716</v>
      </c>
      <c r="D98" s="97" t="str">
        <f t="shared" si="13"/>
        <v>D00701Salaries And Benefits</v>
      </c>
      <c r="F98" s="97" t="str">
        <f t="shared" si="8"/>
        <v>D00701Other Personal Services</v>
      </c>
      <c r="H98" s="97" t="str">
        <f t="shared" si="9"/>
        <v>D00701OPS - Graduate Assistant</v>
      </c>
      <c r="J98" s="97" t="str">
        <f t="shared" si="10"/>
        <v>D00701OPS-Affordable Care</v>
      </c>
      <c r="L98" s="97" t="str">
        <f t="shared" si="11"/>
        <v>D00701Expenses</v>
      </c>
      <c r="M98" s="105">
        <v>100000</v>
      </c>
      <c r="O98" s="97" t="str">
        <f t="shared" si="12"/>
        <v>D00701Transfers Out</v>
      </c>
      <c r="Q98" s="105">
        <v>2240</v>
      </c>
      <c r="S98" s="107">
        <v>115502</v>
      </c>
      <c r="T98" s="107">
        <v>217742</v>
      </c>
    </row>
    <row r="99" spans="1:20">
      <c r="A99" s="104" t="s">
        <v>840</v>
      </c>
      <c r="B99" s="104" t="s">
        <v>718</v>
      </c>
      <c r="C99" s="104" t="s">
        <v>766</v>
      </c>
      <c r="D99" s="97" t="str">
        <f t="shared" si="13"/>
        <v>J00701Salaries And Benefits</v>
      </c>
      <c r="F99" s="97" t="str">
        <f t="shared" si="8"/>
        <v>J00701Other Personal Services</v>
      </c>
      <c r="H99" s="97" t="str">
        <f t="shared" si="9"/>
        <v>J00701OPS - Graduate Assistant</v>
      </c>
      <c r="J99" s="97" t="str">
        <f t="shared" si="10"/>
        <v>J00701OPS-Affordable Care</v>
      </c>
      <c r="L99" s="97" t="str">
        <f t="shared" si="11"/>
        <v>J00701Expenses</v>
      </c>
      <c r="M99" s="105"/>
      <c r="O99" s="97" t="str">
        <f t="shared" si="12"/>
        <v>J00701Transfers Out</v>
      </c>
      <c r="P99" s="95">
        <v>19000</v>
      </c>
      <c r="S99" s="107"/>
      <c r="T99" s="107">
        <v>19000</v>
      </c>
    </row>
    <row r="100" spans="1:20">
      <c r="A100" s="104" t="s">
        <v>722</v>
      </c>
      <c r="B100" s="104" t="s">
        <v>720</v>
      </c>
      <c r="C100" s="104" t="s">
        <v>843</v>
      </c>
      <c r="D100" s="97" t="str">
        <f t="shared" si="13"/>
        <v>S70201Salaries And Benefits</v>
      </c>
      <c r="F100" s="97" t="str">
        <f t="shared" si="8"/>
        <v>S70201Other Personal Services</v>
      </c>
      <c r="H100" s="97" t="str">
        <f t="shared" si="9"/>
        <v>S70201OPS - Graduate Assistant</v>
      </c>
      <c r="J100" s="97" t="str">
        <f t="shared" si="10"/>
        <v>S70201OPS-Affordable Care</v>
      </c>
      <c r="L100" s="97" t="str">
        <f t="shared" si="11"/>
        <v>S70201Expenses</v>
      </c>
      <c r="M100" s="105">
        <v>100000</v>
      </c>
      <c r="O100" s="97" t="str">
        <f t="shared" si="12"/>
        <v>S70201Transfers Out</v>
      </c>
      <c r="Q100" s="95">
        <v>2240</v>
      </c>
      <c r="S100" s="107">
        <v>1118904</v>
      </c>
      <c r="T100" s="107">
        <v>1221144</v>
      </c>
    </row>
    <row r="101" spans="1:20">
      <c r="A101" s="104" t="s">
        <v>737</v>
      </c>
      <c r="B101" s="104" t="s">
        <v>735</v>
      </c>
      <c r="C101" s="104" t="s">
        <v>844</v>
      </c>
      <c r="D101" s="97" t="str">
        <f t="shared" si="13"/>
        <v>S00789Salaries And Benefits</v>
      </c>
      <c r="F101" s="97" t="str">
        <f t="shared" si="8"/>
        <v>S00789Other Personal Services</v>
      </c>
      <c r="H101" s="97" t="str">
        <f t="shared" si="9"/>
        <v>S00789OPS - Graduate Assistant</v>
      </c>
      <c r="J101" s="97" t="str">
        <f t="shared" si="10"/>
        <v>S00789OPS-Affordable Care</v>
      </c>
      <c r="L101" s="97" t="str">
        <f t="shared" si="11"/>
        <v>S00789Expenses</v>
      </c>
      <c r="M101" s="105">
        <v>225000</v>
      </c>
      <c r="O101" s="97" t="str">
        <f t="shared" si="12"/>
        <v>S00789Transfers Out</v>
      </c>
      <c r="Q101" s="95">
        <v>5040</v>
      </c>
      <c r="S101" s="107">
        <v>32835</v>
      </c>
      <c r="T101" s="107">
        <v>262875</v>
      </c>
    </row>
  </sheetData>
  <phoneticPr fontId="24" type="noConversion"/>
  <conditionalFormatting sqref="I77:I81 A53:A59 E53:E59 A45:A51 E45:E51 A1 C77:C82 E77:E82 C84:C85 E84:E85 G45:G51 G53:G59 I53:I59 I45:I51 K45:K51 K53:K59 K77:K81 M53:M59 M45:M51 C1:F1 C45:C51 C53:C59">
    <cfRule type="cellIs" priority="4" stopIfTrue="1" operator="between">
      <formula>1</formula>
      <formula>382</formula>
    </cfRule>
  </conditionalFormatting>
  <conditionalFormatting sqref="M82:M85 G77:G81 R77:R85">
    <cfRule type="cellIs" priority="2" stopIfTrue="1" operator="between">
      <formula>1</formula>
      <formula>382</formula>
    </cfRule>
  </conditionalFormatting>
  <conditionalFormatting sqref="M64 C60:C61 M67:M71 M60:M61">
    <cfRule type="cellIs" priority="3" stopIfTrue="1" operator="between">
      <formula>1</formula>
      <formula>382</formula>
    </cfRule>
  </conditionalFormatting>
  <pageMargins left="0.7" right="0.7" top="0.75" bottom="0.75" header="0.3" footer="0.3"/>
  <pageSetup orientation="portrait" horizontalDpi="4294967293"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workbookViewId="0">
      <pane ySplit="1" topLeftCell="A2" activePane="bottomLeft" state="frozen"/>
      <selection activeCell="C1" sqref="C1"/>
      <selection pane="bottomLeft" activeCell="A75" sqref="A75"/>
    </sheetView>
  </sheetViews>
  <sheetFormatPr defaultColWidth="9.140625" defaultRowHeight="12.75"/>
  <cols>
    <col min="1" max="1" width="14.5703125" style="214" bestFit="1" customWidth="1"/>
    <col min="2" max="2" width="51.5703125" style="214" bestFit="1" customWidth="1"/>
    <col min="3" max="7" width="10.7109375" style="214" customWidth="1"/>
    <col min="8" max="9" width="11.5703125" style="214" bestFit="1" customWidth="1"/>
    <col min="10" max="16384" width="9.140625" style="20"/>
  </cols>
  <sheetData>
    <row r="1" spans="1:10" ht="47.25">
      <c r="A1" s="212" t="s">
        <v>884</v>
      </c>
      <c r="B1" s="212" t="s">
        <v>760</v>
      </c>
      <c r="C1" s="242" t="s">
        <v>885</v>
      </c>
      <c r="D1" s="243" t="s">
        <v>886</v>
      </c>
      <c r="E1" s="243" t="s">
        <v>887</v>
      </c>
      <c r="F1" s="243" t="s">
        <v>888</v>
      </c>
      <c r="G1" s="244" t="s">
        <v>763</v>
      </c>
      <c r="H1" s="243" t="s">
        <v>109</v>
      </c>
      <c r="I1" s="245" t="s">
        <v>27</v>
      </c>
    </row>
    <row r="2" spans="1:10" ht="63">
      <c r="A2" s="212" t="s">
        <v>1017</v>
      </c>
      <c r="B2" s="212" t="s">
        <v>1018</v>
      </c>
      <c r="C2" s="242"/>
      <c r="D2" s="243"/>
      <c r="E2" s="243"/>
      <c r="F2" s="243"/>
      <c r="G2" s="244"/>
      <c r="H2" s="243"/>
      <c r="I2" s="245"/>
      <c r="J2" s="246" t="s">
        <v>1019</v>
      </c>
    </row>
    <row r="3" spans="1:10" ht="15.75">
      <c r="A3" s="208" t="s">
        <v>889</v>
      </c>
      <c r="B3" s="213" t="s">
        <v>890</v>
      </c>
      <c r="C3" s="208">
        <v>64766</v>
      </c>
      <c r="D3" s="209">
        <v>57160</v>
      </c>
      <c r="E3" s="209"/>
      <c r="F3" s="209">
        <v>11765</v>
      </c>
      <c r="G3" s="236">
        <f>SUM(C3:F3)*2.8%</f>
        <v>3743.3479999999995</v>
      </c>
      <c r="H3" s="209">
        <v>1000</v>
      </c>
      <c r="I3" s="210">
        <f>SUM(C3:H3)</f>
        <v>138434.348</v>
      </c>
      <c r="J3" s="247" t="s">
        <v>753</v>
      </c>
    </row>
    <row r="4" spans="1:10" ht="15.75">
      <c r="A4" s="208" t="s">
        <v>891</v>
      </c>
      <c r="B4" s="213" t="s">
        <v>766</v>
      </c>
      <c r="C4" s="208">
        <v>0</v>
      </c>
      <c r="D4" s="209">
        <v>51383</v>
      </c>
      <c r="E4" s="209">
        <v>10560</v>
      </c>
      <c r="F4" s="209">
        <v>124465</v>
      </c>
      <c r="G4" s="236">
        <f>SUM(C4:F4)*2.8%</f>
        <v>5219.4239999999991</v>
      </c>
      <c r="H4" s="209">
        <v>1000</v>
      </c>
      <c r="I4" s="210">
        <f>SUM(C4:H4)</f>
        <v>192627.424</v>
      </c>
      <c r="J4" s="247" t="s">
        <v>754</v>
      </c>
    </row>
    <row r="5" spans="1:10" ht="15.75">
      <c r="A5" s="208" t="s">
        <v>892</v>
      </c>
      <c r="B5" s="213" t="s">
        <v>576</v>
      </c>
      <c r="C5" s="208"/>
      <c r="D5" s="209">
        <v>0</v>
      </c>
      <c r="E5" s="209">
        <v>0</v>
      </c>
      <c r="F5" s="209">
        <v>0</v>
      </c>
      <c r="G5" s="236">
        <f>SUM(C5:F5)*2.8%</f>
        <v>0</v>
      </c>
      <c r="H5" s="209">
        <v>245238</v>
      </c>
      <c r="I5" s="210">
        <f>SUM(C5:H5)</f>
        <v>245238</v>
      </c>
      <c r="J5" s="247" t="s">
        <v>755</v>
      </c>
    </row>
    <row r="6" spans="1:10" ht="15.75">
      <c r="A6" s="208" t="s">
        <v>893</v>
      </c>
      <c r="B6" s="213" t="s">
        <v>894</v>
      </c>
      <c r="C6" s="208">
        <v>0</v>
      </c>
      <c r="D6" s="209">
        <v>26790</v>
      </c>
      <c r="E6" s="209"/>
      <c r="F6" s="209">
        <v>93390</v>
      </c>
      <c r="G6" s="236">
        <f>SUM(C6:F6)*2.8%</f>
        <v>3365.0399999999995</v>
      </c>
      <c r="H6" s="209"/>
      <c r="I6" s="210">
        <f>SUM(C6:H6)</f>
        <v>123545.04</v>
      </c>
      <c r="J6" s="247" t="s">
        <v>756</v>
      </c>
    </row>
    <row r="7" spans="1:10" ht="15.75">
      <c r="A7" s="208" t="s">
        <v>895</v>
      </c>
      <c r="B7" s="213" t="s">
        <v>896</v>
      </c>
      <c r="C7" s="208">
        <v>60719</v>
      </c>
      <c r="D7" s="209">
        <v>9200</v>
      </c>
      <c r="E7" s="209">
        <v>0</v>
      </c>
      <c r="F7" s="209">
        <v>13250</v>
      </c>
      <c r="G7" s="236">
        <f>SUM(C7:F7)*2.8%</f>
        <v>2328.732</v>
      </c>
      <c r="H7" s="209"/>
      <c r="I7" s="210">
        <f>SUM(C7:H7)</f>
        <v>85497.732000000004</v>
      </c>
    </row>
    <row r="8" spans="1:10" ht="15.75">
      <c r="A8" s="241" t="s">
        <v>969</v>
      </c>
      <c r="B8" s="213" t="s">
        <v>970</v>
      </c>
      <c r="C8" s="236"/>
      <c r="D8" s="236">
        <v>0</v>
      </c>
      <c r="E8" s="236"/>
      <c r="F8" s="236">
        <v>3000</v>
      </c>
      <c r="G8" s="236">
        <f t="shared" ref="G8:G13" si="0">SUM(D8:F8)*2.8%</f>
        <v>83.999999999999986</v>
      </c>
      <c r="I8" s="210">
        <f t="shared" ref="I8:I13" si="1">SUM(D8:G8)</f>
        <v>3084</v>
      </c>
    </row>
    <row r="9" spans="1:10" ht="15.75">
      <c r="A9" s="241" t="s">
        <v>971</v>
      </c>
      <c r="B9" s="213" t="s">
        <v>972</v>
      </c>
      <c r="C9" s="236"/>
      <c r="D9" s="236">
        <v>0</v>
      </c>
      <c r="E9" s="236"/>
      <c r="F9" s="236">
        <v>4300</v>
      </c>
      <c r="G9" s="236">
        <f t="shared" si="0"/>
        <v>120.39999999999999</v>
      </c>
      <c r="I9" s="210">
        <f t="shared" si="1"/>
        <v>4420.3999999999996</v>
      </c>
    </row>
    <row r="10" spans="1:10" ht="15.75">
      <c r="A10" s="241" t="s">
        <v>973</v>
      </c>
      <c r="B10" s="213" t="s">
        <v>974</v>
      </c>
      <c r="C10" s="236"/>
      <c r="D10" s="236">
        <v>0</v>
      </c>
      <c r="E10" s="236"/>
      <c r="F10" s="236">
        <v>7000</v>
      </c>
      <c r="G10" s="236">
        <f t="shared" si="0"/>
        <v>195.99999999999997</v>
      </c>
      <c r="I10" s="210">
        <f t="shared" si="1"/>
        <v>7196</v>
      </c>
    </row>
    <row r="11" spans="1:10" ht="15.75">
      <c r="A11" s="241" t="s">
        <v>975</v>
      </c>
      <c r="B11" s="213" t="s">
        <v>976</v>
      </c>
      <c r="C11" s="236"/>
      <c r="D11" s="236">
        <v>6500</v>
      </c>
      <c r="E11" s="236"/>
      <c r="F11" s="236">
        <v>4200</v>
      </c>
      <c r="G11" s="236">
        <f t="shared" si="0"/>
        <v>299.59999999999997</v>
      </c>
      <c r="I11" s="210">
        <f t="shared" si="1"/>
        <v>10999.6</v>
      </c>
    </row>
    <row r="12" spans="1:10" ht="15.75">
      <c r="A12" s="241" t="s">
        <v>977</v>
      </c>
      <c r="B12" s="213" t="s">
        <v>978</v>
      </c>
      <c r="C12" s="236"/>
      <c r="D12" s="236">
        <v>0</v>
      </c>
      <c r="E12" s="236"/>
      <c r="F12" s="236">
        <v>12953</v>
      </c>
      <c r="G12" s="236">
        <f t="shared" si="0"/>
        <v>362.68399999999997</v>
      </c>
      <c r="I12" s="210">
        <f t="shared" si="1"/>
        <v>13315.683999999999</v>
      </c>
    </row>
    <row r="13" spans="1:10" ht="15.75">
      <c r="A13" s="241" t="s">
        <v>979</v>
      </c>
      <c r="B13" s="213" t="s">
        <v>980</v>
      </c>
      <c r="C13" s="236"/>
      <c r="D13" s="236">
        <v>0</v>
      </c>
      <c r="E13" s="236"/>
      <c r="F13" s="236">
        <v>1300</v>
      </c>
      <c r="G13" s="236">
        <f t="shared" si="0"/>
        <v>36.4</v>
      </c>
      <c r="I13" s="210">
        <f t="shared" si="1"/>
        <v>1336.4</v>
      </c>
    </row>
    <row r="14" spans="1:10" ht="15.75">
      <c r="A14" s="208" t="s">
        <v>897</v>
      </c>
      <c r="B14" s="213" t="s">
        <v>898</v>
      </c>
      <c r="C14" s="208">
        <v>0</v>
      </c>
      <c r="D14" s="209">
        <v>0</v>
      </c>
      <c r="E14" s="209"/>
      <c r="F14" s="209">
        <v>0</v>
      </c>
      <c r="G14" s="236">
        <f>SUM(C14:F14)*2.8%</f>
        <v>0</v>
      </c>
      <c r="H14" s="209">
        <v>307989</v>
      </c>
      <c r="I14" s="210">
        <f>SUM(C14:H14)</f>
        <v>307989</v>
      </c>
    </row>
    <row r="15" spans="1:10" ht="15.75">
      <c r="A15" s="237" t="s">
        <v>993</v>
      </c>
      <c r="B15" s="213" t="s">
        <v>994</v>
      </c>
      <c r="C15" s="238"/>
      <c r="D15" s="236">
        <v>0</v>
      </c>
      <c r="E15" s="236"/>
      <c r="F15" s="236">
        <v>5600</v>
      </c>
      <c r="G15" s="236">
        <f>SUM(D15:F15)*2.8%</f>
        <v>156.79999999999998</v>
      </c>
      <c r="H15" s="236"/>
      <c r="I15" s="210">
        <f>SUM(D15:G15)</f>
        <v>5756.8</v>
      </c>
    </row>
    <row r="16" spans="1:10" ht="15.75">
      <c r="A16" s="208" t="s">
        <v>899</v>
      </c>
      <c r="B16" s="213" t="s">
        <v>765</v>
      </c>
      <c r="C16" s="208">
        <v>0</v>
      </c>
      <c r="D16" s="209">
        <v>18580</v>
      </c>
      <c r="E16" s="209">
        <v>0</v>
      </c>
      <c r="F16" s="209">
        <v>90500</v>
      </c>
      <c r="G16" s="236">
        <f>SUM(C16:F16)*2.8%</f>
        <v>3054.24</v>
      </c>
      <c r="H16" s="209"/>
      <c r="I16" s="210">
        <f>SUM(C16:H16)</f>
        <v>112134.24</v>
      </c>
    </row>
    <row r="17" spans="1:9" ht="15.75">
      <c r="A17" s="208" t="s">
        <v>900</v>
      </c>
      <c r="B17" s="213" t="s">
        <v>901</v>
      </c>
      <c r="C17" s="208">
        <v>0</v>
      </c>
      <c r="D17" s="209">
        <v>0</v>
      </c>
      <c r="E17" s="209">
        <v>0</v>
      </c>
      <c r="F17" s="209">
        <v>0</v>
      </c>
      <c r="G17" s="236">
        <f>SUM(C17:F17)*2.8%</f>
        <v>0</v>
      </c>
      <c r="H17" s="209">
        <v>1729555</v>
      </c>
      <c r="I17" s="210">
        <f>SUM(C17:H17)</f>
        <v>1729555</v>
      </c>
    </row>
    <row r="18" spans="1:9" ht="15.75">
      <c r="A18" s="208" t="s">
        <v>902</v>
      </c>
      <c r="B18" s="213" t="s">
        <v>771</v>
      </c>
      <c r="C18" s="208">
        <v>0</v>
      </c>
      <c r="D18" s="209">
        <v>0</v>
      </c>
      <c r="E18" s="209">
        <v>0</v>
      </c>
      <c r="F18" s="209">
        <v>6000</v>
      </c>
      <c r="G18" s="236">
        <f>SUM(C18:F18)*2.8%</f>
        <v>167.99999999999997</v>
      </c>
      <c r="H18" s="209"/>
      <c r="I18" s="210">
        <f>SUM(C18:H18)</f>
        <v>6168</v>
      </c>
    </row>
    <row r="19" spans="1:9" ht="15.75">
      <c r="A19" s="237" t="s">
        <v>995</v>
      </c>
      <c r="B19" s="213" t="s">
        <v>996</v>
      </c>
      <c r="C19" s="238"/>
      <c r="D19" s="236">
        <v>0</v>
      </c>
      <c r="E19" s="236"/>
      <c r="F19" s="236">
        <v>7263</v>
      </c>
      <c r="G19" s="236">
        <f>SUM(D19:F19)*2.8%</f>
        <v>203.36399999999998</v>
      </c>
      <c r="H19" s="236"/>
      <c r="I19" s="210">
        <f>SUM(D19:G19)</f>
        <v>7466.3639999999996</v>
      </c>
    </row>
    <row r="20" spans="1:9" ht="15.75">
      <c r="A20" s="208" t="s">
        <v>944</v>
      </c>
      <c r="B20" s="213" t="s">
        <v>945</v>
      </c>
      <c r="C20" s="235">
        <v>0</v>
      </c>
      <c r="D20" s="236">
        <v>0</v>
      </c>
      <c r="E20" s="236"/>
      <c r="F20" s="236">
        <v>66547</v>
      </c>
      <c r="G20" s="236">
        <f>SUM(C20:F20)*2.8%</f>
        <v>1863.3159999999998</v>
      </c>
      <c r="I20" s="210">
        <f>SUM(C20:G20)</f>
        <v>68410.316000000006</v>
      </c>
    </row>
    <row r="21" spans="1:9" ht="15.75">
      <c r="A21" s="237" t="s">
        <v>997</v>
      </c>
      <c r="B21" s="213" t="s">
        <v>998</v>
      </c>
      <c r="C21" s="238"/>
      <c r="D21" s="236">
        <v>5295</v>
      </c>
      <c r="E21" s="236"/>
      <c r="F21" s="236">
        <v>1355</v>
      </c>
      <c r="G21" s="236">
        <f>SUM(D21:F21)*2.8%</f>
        <v>186.2</v>
      </c>
      <c r="H21" s="236"/>
      <c r="I21" s="210">
        <f>SUM(D21:G21)</f>
        <v>6836.2</v>
      </c>
    </row>
    <row r="22" spans="1:9" ht="15.75">
      <c r="A22" s="208" t="s">
        <v>946</v>
      </c>
      <c r="B22" s="213" t="s">
        <v>947</v>
      </c>
      <c r="C22" s="235">
        <v>0</v>
      </c>
      <c r="D22" s="236">
        <v>0</v>
      </c>
      <c r="E22" s="236"/>
      <c r="F22" s="236">
        <v>8500</v>
      </c>
      <c r="G22" s="236">
        <f>SUM(C22:F22)*2.8%</f>
        <v>237.99999999999997</v>
      </c>
      <c r="I22" s="210">
        <f>SUM(C22:G22)</f>
        <v>8738</v>
      </c>
    </row>
    <row r="23" spans="1:9" ht="15.75">
      <c r="A23" s="241" t="s">
        <v>981</v>
      </c>
      <c r="B23" s="213" t="s">
        <v>982</v>
      </c>
      <c r="C23" s="236"/>
      <c r="D23" s="236">
        <v>0</v>
      </c>
      <c r="E23" s="236"/>
      <c r="F23" s="236">
        <v>19000</v>
      </c>
      <c r="G23" s="236">
        <f>SUM(D23:F23)*2.8%</f>
        <v>532</v>
      </c>
      <c r="I23" s="210">
        <f>SUM(D23:G23)</f>
        <v>19532</v>
      </c>
    </row>
    <row r="24" spans="1:9" ht="15.75">
      <c r="A24" s="237" t="s">
        <v>999</v>
      </c>
      <c r="B24" s="213" t="s">
        <v>1000</v>
      </c>
      <c r="C24" s="238"/>
      <c r="D24" s="236">
        <v>0</v>
      </c>
      <c r="E24" s="236"/>
      <c r="F24" s="236">
        <v>14850</v>
      </c>
      <c r="G24" s="236">
        <f>SUM(D24:F24)*2.8%</f>
        <v>415.79999999999995</v>
      </c>
      <c r="H24" s="236"/>
      <c r="I24" s="210">
        <f>SUM(D24:G24)</f>
        <v>15265.8</v>
      </c>
    </row>
    <row r="25" spans="1:9" ht="15.75">
      <c r="A25" s="237" t="s">
        <v>1001</v>
      </c>
      <c r="B25" s="213" t="s">
        <v>1002</v>
      </c>
      <c r="C25" s="238"/>
      <c r="D25" s="236">
        <v>0</v>
      </c>
      <c r="E25" s="236"/>
      <c r="F25" s="236">
        <v>12100</v>
      </c>
      <c r="G25" s="236">
        <f>SUM(D25:F25)*2.8%</f>
        <v>338.79999999999995</v>
      </c>
      <c r="H25" s="236"/>
      <c r="I25" s="210">
        <f>SUM(D25:G25)</f>
        <v>12438.8</v>
      </c>
    </row>
    <row r="26" spans="1:9" ht="15.75">
      <c r="A26" s="208" t="s">
        <v>948</v>
      </c>
      <c r="B26" s="213" t="s">
        <v>949</v>
      </c>
      <c r="C26" s="235">
        <v>0</v>
      </c>
      <c r="D26" s="236">
        <v>17940</v>
      </c>
      <c r="E26" s="236"/>
      <c r="F26" s="236">
        <v>28831</v>
      </c>
      <c r="G26" s="236">
        <f>SUM(C26:F26)*2.8%</f>
        <v>1309.588</v>
      </c>
      <c r="I26" s="210">
        <f>SUM(C26:G26)</f>
        <v>48080.588000000003</v>
      </c>
    </row>
    <row r="27" spans="1:9" ht="15.75">
      <c r="A27" s="237" t="s">
        <v>1003</v>
      </c>
      <c r="B27" s="213" t="s">
        <v>1004</v>
      </c>
      <c r="C27" s="238"/>
      <c r="D27" s="236">
        <v>0</v>
      </c>
      <c r="E27" s="236"/>
      <c r="F27" s="236">
        <v>3500</v>
      </c>
      <c r="G27" s="236">
        <f>SUM(D27:F27)*2.8%</f>
        <v>97.999999999999986</v>
      </c>
      <c r="H27" s="236"/>
      <c r="I27" s="210">
        <f>SUM(D27:G27)</f>
        <v>3598</v>
      </c>
    </row>
    <row r="28" spans="1:9" ht="15.75">
      <c r="A28" s="237" t="s">
        <v>1005</v>
      </c>
      <c r="B28" s="213" t="s">
        <v>1006</v>
      </c>
      <c r="C28" s="239"/>
      <c r="D28" s="236">
        <v>0</v>
      </c>
      <c r="E28" s="236"/>
      <c r="F28" s="236">
        <v>6750</v>
      </c>
      <c r="G28" s="236">
        <f>SUM(D28:F28)*2.8%</f>
        <v>188.99999999999997</v>
      </c>
      <c r="H28" s="236"/>
      <c r="I28" s="210">
        <f>SUM(D28:G28)</f>
        <v>6939</v>
      </c>
    </row>
    <row r="29" spans="1:9" ht="15.75">
      <c r="A29" s="241" t="s">
        <v>983</v>
      </c>
      <c r="B29" s="213" t="s">
        <v>984</v>
      </c>
      <c r="C29" s="236"/>
      <c r="D29" s="236">
        <v>0</v>
      </c>
      <c r="E29" s="236"/>
      <c r="F29" s="236">
        <v>17000</v>
      </c>
      <c r="G29" s="236">
        <f>SUM(D29:F29)*2.8%</f>
        <v>475.99999999999994</v>
      </c>
      <c r="I29" s="210">
        <f>SUM(D29:G29)</f>
        <v>17476</v>
      </c>
    </row>
    <row r="30" spans="1:9" ht="15.75">
      <c r="A30" s="237" t="s">
        <v>1007</v>
      </c>
      <c r="B30" s="213" t="s">
        <v>1008</v>
      </c>
      <c r="C30" s="238"/>
      <c r="D30" s="236">
        <v>0</v>
      </c>
      <c r="E30" s="236"/>
      <c r="F30" s="236">
        <v>23000</v>
      </c>
      <c r="G30" s="236">
        <f>SUM(D30:F30)*2.8%</f>
        <v>643.99999999999989</v>
      </c>
      <c r="H30" s="236"/>
      <c r="I30" s="210">
        <f>SUM(D30:G30)</f>
        <v>23644</v>
      </c>
    </row>
    <row r="31" spans="1:9" ht="15.75">
      <c r="A31" s="241" t="s">
        <v>985</v>
      </c>
      <c r="B31" s="213" t="s">
        <v>986</v>
      </c>
      <c r="C31" s="236"/>
      <c r="D31" s="236">
        <v>84484</v>
      </c>
      <c r="E31" s="236"/>
      <c r="F31" s="236">
        <v>0</v>
      </c>
      <c r="G31" s="236">
        <f>SUM(D31:F31)*2.8%</f>
        <v>2365.5519999999997</v>
      </c>
      <c r="I31" s="210">
        <f>SUM(D31:G31)</f>
        <v>86849.551999999996</v>
      </c>
    </row>
    <row r="32" spans="1:9" ht="15.75">
      <c r="A32" s="208" t="s">
        <v>950</v>
      </c>
      <c r="B32" s="213" t="s">
        <v>951</v>
      </c>
      <c r="C32" s="235">
        <v>0</v>
      </c>
      <c r="D32" s="236">
        <v>117414</v>
      </c>
      <c r="E32" s="236"/>
      <c r="F32" s="236">
        <v>400</v>
      </c>
      <c r="G32" s="236">
        <f>SUM(C32:F32)*2.8%</f>
        <v>3298.7919999999995</v>
      </c>
      <c r="I32" s="210">
        <f>SUM(C32:G32)</f>
        <v>121112.792</v>
      </c>
    </row>
    <row r="33" spans="1:12" ht="15.75">
      <c r="A33" s="208" t="s">
        <v>952</v>
      </c>
      <c r="B33" s="213" t="s">
        <v>953</v>
      </c>
      <c r="C33" s="235">
        <v>0</v>
      </c>
      <c r="D33" s="236">
        <v>0</v>
      </c>
      <c r="E33" s="236"/>
      <c r="F33" s="236">
        <v>8000</v>
      </c>
      <c r="G33" s="236">
        <f>SUM(C33:F33)*2.8%</f>
        <v>223.99999999999997</v>
      </c>
      <c r="I33" s="210">
        <f>SUM(C33:G33)</f>
        <v>8224</v>
      </c>
    </row>
    <row r="34" spans="1:12" ht="15.75">
      <c r="A34" s="208" t="s">
        <v>954</v>
      </c>
      <c r="B34" s="213" t="s">
        <v>955</v>
      </c>
      <c r="C34" s="235">
        <v>0</v>
      </c>
      <c r="D34" s="236">
        <v>84640</v>
      </c>
      <c r="E34" s="236"/>
      <c r="F34" s="236">
        <v>35000</v>
      </c>
      <c r="G34" s="236">
        <f>SUM(C34:F34)*2.8%</f>
        <v>3349.9199999999996</v>
      </c>
      <c r="I34" s="210">
        <f>SUM(C34:G34)</f>
        <v>122989.92</v>
      </c>
    </row>
    <row r="35" spans="1:12" ht="15.75">
      <c r="A35" s="241" t="s">
        <v>987</v>
      </c>
      <c r="B35" s="213" t="s">
        <v>988</v>
      </c>
      <c r="C35" s="236"/>
      <c r="D35" s="236">
        <v>0</v>
      </c>
      <c r="E35" s="236"/>
      <c r="F35" s="236">
        <v>2500</v>
      </c>
      <c r="G35" s="236">
        <f>SUM(D35:F35)*2.8%</f>
        <v>69.999999999999986</v>
      </c>
      <c r="I35" s="210">
        <f>SUM(D35:G35)</f>
        <v>2570</v>
      </c>
    </row>
    <row r="36" spans="1:12" ht="15.75">
      <c r="A36" s="208" t="s">
        <v>956</v>
      </c>
      <c r="B36" s="213" t="s">
        <v>820</v>
      </c>
      <c r="C36" s="235">
        <v>0</v>
      </c>
      <c r="D36" s="236">
        <v>0</v>
      </c>
      <c r="E36" s="236"/>
      <c r="F36" s="236">
        <v>36000</v>
      </c>
      <c r="G36" s="236">
        <f>SUM(C36:F36)*2.8%</f>
        <v>1007.9999999999999</v>
      </c>
      <c r="I36" s="210">
        <f>SUM(C36:G36)</f>
        <v>37008</v>
      </c>
    </row>
    <row r="37" spans="1:12" ht="15.75">
      <c r="A37" s="208" t="s">
        <v>957</v>
      </c>
      <c r="B37" s="213" t="s">
        <v>958</v>
      </c>
      <c r="C37" s="240">
        <v>0</v>
      </c>
      <c r="D37" s="236">
        <v>0</v>
      </c>
      <c r="E37" s="236"/>
      <c r="F37" s="236">
        <v>153400</v>
      </c>
      <c r="G37" s="236">
        <f>SUM(C37:F37)*2.8%</f>
        <v>4295.2</v>
      </c>
      <c r="I37" s="210">
        <f>SUM(C37:G37)</f>
        <v>157695.20000000001</v>
      </c>
    </row>
    <row r="38" spans="1:12" ht="15.75">
      <c r="A38" s="241" t="s">
        <v>989</v>
      </c>
      <c r="B38" s="213" t="s">
        <v>990</v>
      </c>
      <c r="C38" s="236"/>
      <c r="D38" s="236">
        <v>0</v>
      </c>
      <c r="E38" s="236"/>
      <c r="F38" s="236">
        <v>4145</v>
      </c>
      <c r="G38" s="236">
        <f>SUM(D38:F38)*2.8%</f>
        <v>116.05999999999999</v>
      </c>
      <c r="I38" s="210">
        <f>SUM(D38:G38)</f>
        <v>4261.0600000000004</v>
      </c>
    </row>
    <row r="39" spans="1:12" ht="15.75">
      <c r="A39" s="208" t="s">
        <v>959</v>
      </c>
      <c r="B39" s="213" t="s">
        <v>960</v>
      </c>
      <c r="C39" s="235">
        <v>0</v>
      </c>
      <c r="D39" s="236">
        <v>0</v>
      </c>
      <c r="E39" s="236"/>
      <c r="F39" s="236">
        <v>17549</v>
      </c>
      <c r="G39" s="236">
        <f>SUM(C39:F39)*2.8%</f>
        <v>491.37199999999996</v>
      </c>
      <c r="I39" s="210">
        <f>SUM(C39:G39)</f>
        <v>18040.371999999999</v>
      </c>
    </row>
    <row r="40" spans="1:12" ht="15.75">
      <c r="A40" s="208" t="s">
        <v>961</v>
      </c>
      <c r="B40" s="213" t="s">
        <v>962</v>
      </c>
      <c r="C40" s="235">
        <v>0</v>
      </c>
      <c r="D40" s="236">
        <v>4536</v>
      </c>
      <c r="E40" s="236"/>
      <c r="F40" s="236">
        <v>23855</v>
      </c>
      <c r="G40" s="236">
        <f>SUM(C40:F40)*2.8%</f>
        <v>794.94799999999987</v>
      </c>
      <c r="I40" s="210">
        <f>SUM(C40:G40)</f>
        <v>29185.948</v>
      </c>
    </row>
    <row r="41" spans="1:12" ht="15.75">
      <c r="A41" s="208" t="s">
        <v>963</v>
      </c>
      <c r="B41" s="213" t="s">
        <v>964</v>
      </c>
      <c r="C41" s="235">
        <v>0</v>
      </c>
      <c r="D41" s="236">
        <v>41125</v>
      </c>
      <c r="E41" s="236"/>
      <c r="F41" s="236">
        <v>91692</v>
      </c>
      <c r="G41" s="236">
        <f>SUM(C41:F41)*2.8%</f>
        <v>3718.8759999999997</v>
      </c>
      <c r="I41" s="210">
        <f>SUM(C41:G41)</f>
        <v>136535.87599999999</v>
      </c>
    </row>
    <row r="42" spans="1:12" ht="15.75">
      <c r="A42" s="241" t="s">
        <v>991</v>
      </c>
      <c r="B42" s="213" t="s">
        <v>992</v>
      </c>
      <c r="C42" s="236"/>
      <c r="D42" s="236">
        <v>0</v>
      </c>
      <c r="E42" s="236"/>
      <c r="F42" s="236">
        <v>42500</v>
      </c>
      <c r="G42" s="236">
        <f>SUM(D42:F42)*2.8%</f>
        <v>1189.9999999999998</v>
      </c>
      <c r="I42" s="210">
        <f>SUM(D42:G42)</f>
        <v>43690</v>
      </c>
      <c r="J42" s="210"/>
    </row>
    <row r="43" spans="1:12" ht="15.75">
      <c r="A43" s="237" t="s">
        <v>1009</v>
      </c>
      <c r="B43" s="213" t="s">
        <v>1010</v>
      </c>
      <c r="C43" s="238"/>
      <c r="D43" s="236">
        <v>47855</v>
      </c>
      <c r="E43" s="236"/>
      <c r="F43" s="236">
        <v>4405</v>
      </c>
      <c r="G43" s="236">
        <f>SUM(D43:F43)*2.8%</f>
        <v>1463.2799999999997</v>
      </c>
      <c r="H43" s="236"/>
      <c r="I43" s="210">
        <f>SUM(D43:G43)</f>
        <v>53723.28</v>
      </c>
      <c r="J43" s="210"/>
      <c r="K43" s="213"/>
      <c r="L43" s="213"/>
    </row>
    <row r="44" spans="1:12" ht="15.75">
      <c r="A44" s="208" t="s">
        <v>965</v>
      </c>
      <c r="B44" s="213" t="s">
        <v>966</v>
      </c>
      <c r="C44" s="235">
        <v>0</v>
      </c>
      <c r="D44" s="236">
        <v>0</v>
      </c>
      <c r="E44" s="236"/>
      <c r="F44" s="236">
        <v>10500</v>
      </c>
      <c r="G44" s="236">
        <f t="shared" ref="G44:G75" si="2">SUM(C44:F44)*2.8%</f>
        <v>293.99999999999994</v>
      </c>
      <c r="I44" s="210">
        <f>SUM(C44:G44)</f>
        <v>10794</v>
      </c>
      <c r="J44" s="211"/>
      <c r="K44" s="213"/>
      <c r="L44" s="213"/>
    </row>
    <row r="45" spans="1:12" ht="15.75">
      <c r="A45" s="208" t="s">
        <v>903</v>
      </c>
      <c r="B45" s="213" t="s">
        <v>904</v>
      </c>
      <c r="C45" s="208">
        <v>0</v>
      </c>
      <c r="D45" s="209">
        <v>10000</v>
      </c>
      <c r="E45" s="209">
        <v>0</v>
      </c>
      <c r="F45" s="209">
        <v>75000</v>
      </c>
      <c r="G45" s="236">
        <f t="shared" si="2"/>
        <v>2379.9999999999995</v>
      </c>
      <c r="H45" s="209"/>
      <c r="I45" s="210">
        <f>SUM(C45:H45)</f>
        <v>87380</v>
      </c>
      <c r="J45" s="210"/>
      <c r="K45" s="213"/>
      <c r="L45" s="213"/>
    </row>
    <row r="46" spans="1:12" ht="15.75">
      <c r="A46" s="208" t="s">
        <v>905</v>
      </c>
      <c r="B46" s="213" t="s">
        <v>787</v>
      </c>
      <c r="C46" s="208">
        <v>0</v>
      </c>
      <c r="D46" s="209">
        <v>54450</v>
      </c>
      <c r="E46" s="209">
        <v>10340</v>
      </c>
      <c r="F46" s="209">
        <v>374970</v>
      </c>
      <c r="G46" s="236">
        <f t="shared" si="2"/>
        <v>12313.279999999999</v>
      </c>
      <c r="H46" s="209"/>
      <c r="I46" s="210">
        <f>SUM(C46:H46)</f>
        <v>452073.28</v>
      </c>
      <c r="J46" s="209"/>
      <c r="K46" s="213"/>
      <c r="L46" s="213"/>
    </row>
    <row r="47" spans="1:12" ht="15.75">
      <c r="A47" s="208" t="s">
        <v>967</v>
      </c>
      <c r="B47" s="213" t="s">
        <v>968</v>
      </c>
      <c r="C47" s="235">
        <v>64766</v>
      </c>
      <c r="D47" s="236">
        <v>14864</v>
      </c>
      <c r="E47" s="236"/>
      <c r="F47" s="236">
        <v>19795</v>
      </c>
      <c r="G47" s="236">
        <f t="shared" si="2"/>
        <v>2783.8999999999996</v>
      </c>
      <c r="I47" s="210">
        <f>SUM(C47:G47)</f>
        <v>102208.9</v>
      </c>
      <c r="J47" s="209"/>
      <c r="K47" s="213"/>
      <c r="L47" s="213"/>
    </row>
    <row r="48" spans="1:12" ht="15.75">
      <c r="A48" s="208" t="s">
        <v>906</v>
      </c>
      <c r="B48" s="213" t="s">
        <v>425</v>
      </c>
      <c r="C48" s="208">
        <v>199842</v>
      </c>
      <c r="D48" s="209">
        <v>7600</v>
      </c>
      <c r="E48" s="209">
        <v>0</v>
      </c>
      <c r="F48" s="209">
        <v>10000</v>
      </c>
      <c r="G48" s="236">
        <f t="shared" si="2"/>
        <v>6088.3759999999993</v>
      </c>
      <c r="H48" s="209"/>
      <c r="I48" s="210">
        <f t="shared" ref="I48:I75" si="3">SUM(C48:H48)</f>
        <v>223530.37599999999</v>
      </c>
      <c r="J48" s="210"/>
      <c r="K48" s="213"/>
      <c r="L48" s="213"/>
    </row>
    <row r="49" spans="1:12" ht="15.75">
      <c r="A49" s="208" t="s">
        <v>907</v>
      </c>
      <c r="B49" s="213" t="s">
        <v>311</v>
      </c>
      <c r="C49" s="208">
        <v>0</v>
      </c>
      <c r="D49" s="209">
        <v>10920</v>
      </c>
      <c r="E49" s="209">
        <v>0</v>
      </c>
      <c r="F49" s="209">
        <v>28000</v>
      </c>
      <c r="G49" s="236">
        <f t="shared" si="2"/>
        <v>1089.76</v>
      </c>
      <c r="H49" s="209"/>
      <c r="I49" s="210">
        <f t="shared" si="3"/>
        <v>40009.760000000002</v>
      </c>
      <c r="J49" s="209"/>
      <c r="K49" s="213"/>
      <c r="L49" s="213"/>
    </row>
    <row r="50" spans="1:12" ht="15.75">
      <c r="A50" s="208" t="s">
        <v>908</v>
      </c>
      <c r="B50" s="213" t="s">
        <v>909</v>
      </c>
      <c r="C50" s="208"/>
      <c r="D50" s="209"/>
      <c r="E50" s="209"/>
      <c r="F50" s="209">
        <v>36800</v>
      </c>
      <c r="G50" s="236">
        <f t="shared" si="2"/>
        <v>1030.3999999999999</v>
      </c>
      <c r="H50" s="209"/>
      <c r="I50" s="210">
        <f t="shared" si="3"/>
        <v>37830.400000000001</v>
      </c>
      <c r="J50" s="209"/>
      <c r="K50" s="213"/>
      <c r="L50" s="213"/>
    </row>
    <row r="51" spans="1:12" ht="15.75">
      <c r="A51" s="208" t="s">
        <v>910</v>
      </c>
      <c r="B51" s="213" t="s">
        <v>911</v>
      </c>
      <c r="C51" s="208">
        <v>0</v>
      </c>
      <c r="D51" s="209">
        <v>16831</v>
      </c>
      <c r="E51" s="209">
        <v>21210</v>
      </c>
      <c r="F51" s="209">
        <v>165147</v>
      </c>
      <c r="G51" s="236">
        <f t="shared" si="2"/>
        <v>5689.2639999999992</v>
      </c>
      <c r="H51" s="209"/>
      <c r="I51" s="210">
        <f t="shared" si="3"/>
        <v>208877.264</v>
      </c>
      <c r="J51" s="209"/>
      <c r="K51" s="213"/>
      <c r="L51" s="213"/>
    </row>
    <row r="52" spans="1:12" ht="15.75">
      <c r="A52" s="208" t="s">
        <v>883</v>
      </c>
      <c r="B52" s="213" t="s">
        <v>374</v>
      </c>
      <c r="C52" s="208">
        <v>0</v>
      </c>
      <c r="D52" s="209">
        <v>33000</v>
      </c>
      <c r="E52" s="209">
        <v>0</v>
      </c>
      <c r="F52" s="209">
        <v>187340</v>
      </c>
      <c r="G52" s="236">
        <f t="shared" si="2"/>
        <v>6169.5199999999995</v>
      </c>
      <c r="H52" s="209"/>
      <c r="I52" s="210">
        <f t="shared" si="3"/>
        <v>226509.52</v>
      </c>
      <c r="J52" s="209"/>
      <c r="K52" s="213"/>
      <c r="L52" s="213"/>
    </row>
    <row r="53" spans="1:12" ht="15.75">
      <c r="A53" s="208" t="s">
        <v>912</v>
      </c>
      <c r="B53" s="213" t="s">
        <v>465</v>
      </c>
      <c r="C53" s="208">
        <v>51273</v>
      </c>
      <c r="D53" s="209">
        <v>0</v>
      </c>
      <c r="E53" s="209">
        <v>0</v>
      </c>
      <c r="F53" s="209">
        <v>12300</v>
      </c>
      <c r="G53" s="236">
        <f t="shared" si="2"/>
        <v>1780.0439999999999</v>
      </c>
      <c r="H53" s="209"/>
      <c r="I53" s="210">
        <f t="shared" si="3"/>
        <v>65353.044000000002</v>
      </c>
      <c r="J53" s="209"/>
      <c r="K53" s="213"/>
      <c r="L53" s="213"/>
    </row>
    <row r="54" spans="1:12" ht="15.75">
      <c r="A54" s="208" t="s">
        <v>913</v>
      </c>
      <c r="B54" s="213" t="s">
        <v>914</v>
      </c>
      <c r="C54" s="208">
        <v>0</v>
      </c>
      <c r="D54" s="209">
        <v>0</v>
      </c>
      <c r="E54" s="209">
        <v>0</v>
      </c>
      <c r="F54" s="209">
        <v>11985</v>
      </c>
      <c r="G54" s="236">
        <f t="shared" si="2"/>
        <v>335.58</v>
      </c>
      <c r="H54" s="209">
        <v>0</v>
      </c>
      <c r="I54" s="210">
        <f t="shared" si="3"/>
        <v>12320.58</v>
      </c>
      <c r="J54" s="209"/>
      <c r="K54" s="213"/>
      <c r="L54" s="213"/>
    </row>
    <row r="55" spans="1:12" ht="15.75">
      <c r="A55" s="208" t="s">
        <v>915</v>
      </c>
      <c r="B55" s="213" t="s">
        <v>332</v>
      </c>
      <c r="C55" s="208">
        <v>136279</v>
      </c>
      <c r="D55" s="209">
        <v>6900</v>
      </c>
      <c r="E55" s="209">
        <v>0</v>
      </c>
      <c r="F55" s="209">
        <v>23520</v>
      </c>
      <c r="G55" s="236">
        <f t="shared" si="2"/>
        <v>4667.5719999999992</v>
      </c>
      <c r="H55" s="209"/>
      <c r="I55" s="210">
        <f t="shared" si="3"/>
        <v>171366.57199999999</v>
      </c>
      <c r="J55" s="209"/>
      <c r="K55" s="213"/>
      <c r="L55" s="213"/>
    </row>
    <row r="56" spans="1:12" ht="15.75">
      <c r="A56" s="208" t="s">
        <v>916</v>
      </c>
      <c r="B56" s="213" t="s">
        <v>917</v>
      </c>
      <c r="C56" s="208"/>
      <c r="D56" s="209"/>
      <c r="E56" s="209"/>
      <c r="F56" s="209">
        <v>9655</v>
      </c>
      <c r="G56" s="236">
        <f t="shared" si="2"/>
        <v>270.33999999999997</v>
      </c>
      <c r="H56" s="209"/>
      <c r="I56" s="210">
        <f t="shared" si="3"/>
        <v>9925.34</v>
      </c>
      <c r="J56" s="209"/>
      <c r="K56" s="213"/>
      <c r="L56" s="213"/>
    </row>
    <row r="57" spans="1:12" ht="15.75">
      <c r="A57" s="208" t="s">
        <v>918</v>
      </c>
      <c r="B57" s="213" t="s">
        <v>772</v>
      </c>
      <c r="C57" s="208">
        <v>0</v>
      </c>
      <c r="D57" s="209">
        <v>0</v>
      </c>
      <c r="E57" s="209">
        <v>0</v>
      </c>
      <c r="F57" s="209">
        <v>60000</v>
      </c>
      <c r="G57" s="236">
        <f t="shared" si="2"/>
        <v>1679.9999999999998</v>
      </c>
      <c r="H57" s="209"/>
      <c r="I57" s="210">
        <f t="shared" si="3"/>
        <v>61680</v>
      </c>
      <c r="J57" s="209"/>
      <c r="K57" s="213"/>
      <c r="L57" s="213"/>
    </row>
    <row r="58" spans="1:12" ht="15.75">
      <c r="A58" s="208" t="s">
        <v>919</v>
      </c>
      <c r="B58" s="213" t="s">
        <v>768</v>
      </c>
      <c r="C58" s="208">
        <v>0</v>
      </c>
      <c r="D58" s="209">
        <v>38791</v>
      </c>
      <c r="E58" s="209">
        <v>0</v>
      </c>
      <c r="F58" s="209">
        <v>30100</v>
      </c>
      <c r="G58" s="236">
        <f t="shared" si="2"/>
        <v>1928.9479999999999</v>
      </c>
      <c r="H58" s="209"/>
      <c r="I58" s="210">
        <f t="shared" si="3"/>
        <v>70819.948000000004</v>
      </c>
      <c r="J58" s="209"/>
      <c r="K58" s="213"/>
      <c r="L58" s="213"/>
    </row>
    <row r="59" spans="1:12" ht="15.75">
      <c r="A59" s="208" t="s">
        <v>920</v>
      </c>
      <c r="B59" s="213" t="s">
        <v>786</v>
      </c>
      <c r="C59" s="208">
        <v>0</v>
      </c>
      <c r="D59" s="209">
        <v>0</v>
      </c>
      <c r="E59" s="209">
        <v>0</v>
      </c>
      <c r="F59" s="209">
        <v>40000</v>
      </c>
      <c r="G59" s="236">
        <f t="shared" si="2"/>
        <v>1119.9999999999998</v>
      </c>
      <c r="H59" s="209"/>
      <c r="I59" s="210">
        <f t="shared" si="3"/>
        <v>41120</v>
      </c>
      <c r="J59" s="209"/>
      <c r="K59" s="213"/>
      <c r="L59" s="213"/>
    </row>
    <row r="60" spans="1:12" ht="15.75">
      <c r="A60" s="208" t="s">
        <v>921</v>
      </c>
      <c r="B60" s="213" t="s">
        <v>922</v>
      </c>
      <c r="C60" s="208">
        <v>175885</v>
      </c>
      <c r="D60" s="209">
        <v>18500</v>
      </c>
      <c r="E60" s="209">
        <v>0</v>
      </c>
      <c r="F60" s="209">
        <v>6300</v>
      </c>
      <c r="G60" s="236">
        <f t="shared" si="2"/>
        <v>5619.1799999999994</v>
      </c>
      <c r="H60" s="209"/>
      <c r="I60" s="210">
        <f t="shared" si="3"/>
        <v>206304.18</v>
      </c>
      <c r="J60" s="209"/>
      <c r="K60" s="213"/>
      <c r="L60" s="213"/>
    </row>
    <row r="61" spans="1:12" ht="15.75">
      <c r="A61" s="208" t="s">
        <v>923</v>
      </c>
      <c r="B61" s="213" t="s">
        <v>270</v>
      </c>
      <c r="C61" s="208">
        <v>0</v>
      </c>
      <c r="D61" s="209">
        <v>23400</v>
      </c>
      <c r="E61" s="209">
        <v>0</v>
      </c>
      <c r="F61" s="209">
        <v>6000</v>
      </c>
      <c r="G61" s="236">
        <f t="shared" si="2"/>
        <v>823.19999999999993</v>
      </c>
      <c r="H61" s="209">
        <v>0</v>
      </c>
      <c r="I61" s="210">
        <f t="shared" si="3"/>
        <v>30223.200000000001</v>
      </c>
      <c r="J61" s="209"/>
      <c r="K61" s="213"/>
      <c r="L61" s="213"/>
    </row>
    <row r="62" spans="1:12" ht="15.75">
      <c r="A62" s="208" t="s">
        <v>924</v>
      </c>
      <c r="B62" s="213" t="s">
        <v>279</v>
      </c>
      <c r="C62" s="208">
        <v>0</v>
      </c>
      <c r="D62" s="209">
        <v>4838</v>
      </c>
      <c r="E62" s="209">
        <v>0</v>
      </c>
      <c r="F62" s="209">
        <v>1900</v>
      </c>
      <c r="G62" s="236">
        <f t="shared" si="2"/>
        <v>188.66399999999999</v>
      </c>
      <c r="H62" s="209"/>
      <c r="I62" s="210">
        <f t="shared" si="3"/>
        <v>6926.6639999999998</v>
      </c>
      <c r="J62" s="209"/>
      <c r="K62" s="213"/>
      <c r="L62" s="213"/>
    </row>
    <row r="63" spans="1:12" ht="15.75">
      <c r="A63" s="208" t="s">
        <v>925</v>
      </c>
      <c r="B63" s="213" t="s">
        <v>780</v>
      </c>
      <c r="C63" s="208">
        <v>0</v>
      </c>
      <c r="D63" s="209">
        <v>37800</v>
      </c>
      <c r="E63" s="209"/>
      <c r="F63" s="209">
        <v>35000</v>
      </c>
      <c r="G63" s="236">
        <f t="shared" si="2"/>
        <v>2038.3999999999999</v>
      </c>
      <c r="H63" s="209"/>
      <c r="I63" s="210">
        <f t="shared" si="3"/>
        <v>74838.399999999994</v>
      </c>
      <c r="J63" s="209"/>
      <c r="K63" s="213"/>
      <c r="L63" s="213"/>
    </row>
    <row r="64" spans="1:12" ht="15.75">
      <c r="A64" s="208" t="s">
        <v>926</v>
      </c>
      <c r="B64" s="213" t="s">
        <v>927</v>
      </c>
      <c r="C64" s="208">
        <v>107156</v>
      </c>
      <c r="D64" s="209">
        <v>24480</v>
      </c>
      <c r="E64" s="209">
        <v>10560</v>
      </c>
      <c r="F64" s="209">
        <v>30650</v>
      </c>
      <c r="G64" s="236">
        <f t="shared" si="2"/>
        <v>4839.6879999999992</v>
      </c>
      <c r="H64" s="209"/>
      <c r="I64" s="210">
        <f t="shared" si="3"/>
        <v>177685.68799999999</v>
      </c>
      <c r="J64" s="209"/>
      <c r="K64" s="213"/>
      <c r="L64" s="213"/>
    </row>
    <row r="65" spans="1:12" ht="15.75">
      <c r="A65" s="208" t="s">
        <v>928</v>
      </c>
      <c r="B65" s="213" t="s">
        <v>929</v>
      </c>
      <c r="C65" s="208">
        <v>0</v>
      </c>
      <c r="D65" s="209">
        <v>0</v>
      </c>
      <c r="E65" s="209">
        <v>0</v>
      </c>
      <c r="F65" s="209">
        <v>5250</v>
      </c>
      <c r="G65" s="236">
        <f t="shared" si="2"/>
        <v>146.99999999999997</v>
      </c>
      <c r="H65" s="209"/>
      <c r="I65" s="210">
        <f t="shared" si="3"/>
        <v>5397</v>
      </c>
      <c r="J65" s="209"/>
      <c r="K65" s="213"/>
      <c r="L65" s="213"/>
    </row>
    <row r="66" spans="1:12" ht="15.75">
      <c r="A66" s="208" t="s">
        <v>930</v>
      </c>
      <c r="B66" s="213" t="s">
        <v>781</v>
      </c>
      <c r="C66" s="208">
        <v>0</v>
      </c>
      <c r="D66" s="209">
        <v>0</v>
      </c>
      <c r="E66" s="209">
        <v>0</v>
      </c>
      <c r="F66" s="209">
        <v>6000</v>
      </c>
      <c r="G66" s="236">
        <f t="shared" si="2"/>
        <v>167.99999999999997</v>
      </c>
      <c r="H66" s="209"/>
      <c r="I66" s="210">
        <f t="shared" si="3"/>
        <v>6168</v>
      </c>
      <c r="J66" s="209"/>
      <c r="K66" s="213"/>
      <c r="L66" s="213"/>
    </row>
    <row r="67" spans="1:12" ht="15.75">
      <c r="A67" s="208" t="s">
        <v>931</v>
      </c>
      <c r="B67" s="213" t="s">
        <v>932</v>
      </c>
      <c r="C67" s="208">
        <v>0</v>
      </c>
      <c r="D67" s="209">
        <v>0</v>
      </c>
      <c r="E67" s="209">
        <v>0</v>
      </c>
      <c r="F67" s="209">
        <v>64089</v>
      </c>
      <c r="G67" s="236">
        <f t="shared" si="2"/>
        <v>1794.4919999999997</v>
      </c>
      <c r="H67" s="209"/>
      <c r="I67" s="210">
        <f t="shared" si="3"/>
        <v>65883.491999999998</v>
      </c>
      <c r="J67" s="214"/>
      <c r="K67" s="214"/>
    </row>
    <row r="68" spans="1:12" ht="15.75">
      <c r="A68" s="208" t="s">
        <v>933</v>
      </c>
      <c r="B68" s="213" t="s">
        <v>368</v>
      </c>
      <c r="C68" s="208">
        <v>0</v>
      </c>
      <c r="D68" s="209">
        <v>38322</v>
      </c>
      <c r="E68" s="209">
        <v>0</v>
      </c>
      <c r="F68" s="209">
        <v>19912</v>
      </c>
      <c r="G68" s="236">
        <f t="shared" si="2"/>
        <v>1630.5519999999999</v>
      </c>
      <c r="H68" s="209"/>
      <c r="I68" s="210">
        <f t="shared" si="3"/>
        <v>59864.552000000003</v>
      </c>
      <c r="J68" s="214"/>
      <c r="K68" s="214"/>
    </row>
    <row r="69" spans="1:12" ht="15.75">
      <c r="A69" s="208" t="s">
        <v>934</v>
      </c>
      <c r="B69" s="213" t="s">
        <v>419</v>
      </c>
      <c r="C69" s="208">
        <v>0</v>
      </c>
      <c r="D69" s="209">
        <v>85980</v>
      </c>
      <c r="E69" s="209">
        <v>0</v>
      </c>
      <c r="F69" s="209">
        <v>6500</v>
      </c>
      <c r="G69" s="236">
        <f t="shared" si="2"/>
        <v>2589.4399999999996</v>
      </c>
      <c r="H69" s="209"/>
      <c r="I69" s="210">
        <f t="shared" si="3"/>
        <v>95069.440000000002</v>
      </c>
      <c r="J69" s="214"/>
      <c r="K69" s="214"/>
    </row>
    <row r="70" spans="1:12" ht="15.75">
      <c r="A70" s="208" t="s">
        <v>935</v>
      </c>
      <c r="B70" s="213" t="s">
        <v>432</v>
      </c>
      <c r="C70" s="208">
        <v>0</v>
      </c>
      <c r="D70" s="209">
        <v>0</v>
      </c>
      <c r="E70" s="209">
        <v>0</v>
      </c>
      <c r="F70" s="209">
        <v>9300</v>
      </c>
      <c r="G70" s="236">
        <f t="shared" si="2"/>
        <v>260.39999999999998</v>
      </c>
      <c r="H70" s="209"/>
      <c r="I70" s="210">
        <f t="shared" si="3"/>
        <v>9560.4</v>
      </c>
      <c r="J70" s="214"/>
      <c r="K70" s="214"/>
    </row>
    <row r="71" spans="1:12" ht="15.75">
      <c r="A71" s="208" t="s">
        <v>936</v>
      </c>
      <c r="B71" s="213" t="s">
        <v>937</v>
      </c>
      <c r="C71" s="208">
        <v>0</v>
      </c>
      <c r="D71" s="209">
        <v>0</v>
      </c>
      <c r="E71" s="209">
        <v>0</v>
      </c>
      <c r="F71" s="209">
        <v>8000</v>
      </c>
      <c r="G71" s="236">
        <f t="shared" si="2"/>
        <v>223.99999999999997</v>
      </c>
      <c r="H71" s="209"/>
      <c r="I71" s="210">
        <f t="shared" si="3"/>
        <v>8224</v>
      </c>
      <c r="J71" s="214"/>
      <c r="K71" s="214"/>
    </row>
    <row r="72" spans="1:12" ht="15.75">
      <c r="A72" s="208" t="s">
        <v>938</v>
      </c>
      <c r="B72" s="213" t="s">
        <v>290</v>
      </c>
      <c r="C72" s="208">
        <v>0</v>
      </c>
      <c r="D72" s="209">
        <v>0</v>
      </c>
      <c r="E72" s="209">
        <v>0</v>
      </c>
      <c r="F72" s="209">
        <v>16500</v>
      </c>
      <c r="G72" s="236">
        <f t="shared" si="2"/>
        <v>461.99999999999994</v>
      </c>
      <c r="H72" s="209"/>
      <c r="I72" s="210">
        <f t="shared" si="3"/>
        <v>16962</v>
      </c>
      <c r="J72" s="214"/>
      <c r="K72" s="214"/>
    </row>
    <row r="73" spans="1:12" ht="15.75">
      <c r="A73" s="208" t="s">
        <v>939</v>
      </c>
      <c r="B73" s="213" t="s">
        <v>940</v>
      </c>
      <c r="C73" s="208">
        <v>152807</v>
      </c>
      <c r="D73" s="209">
        <v>19500</v>
      </c>
      <c r="E73" s="209">
        <v>0</v>
      </c>
      <c r="F73" s="209">
        <v>16000</v>
      </c>
      <c r="G73" s="236">
        <f t="shared" si="2"/>
        <v>5272.5959999999995</v>
      </c>
      <c r="H73" s="209"/>
      <c r="I73" s="210">
        <f t="shared" si="3"/>
        <v>193579.59599999999</v>
      </c>
      <c r="J73" s="214"/>
      <c r="K73" s="214"/>
    </row>
    <row r="74" spans="1:12" ht="15.75">
      <c r="A74" s="208" t="s">
        <v>941</v>
      </c>
      <c r="B74" s="213" t="s">
        <v>516</v>
      </c>
      <c r="C74" s="208">
        <v>0</v>
      </c>
      <c r="D74" s="209">
        <v>0</v>
      </c>
      <c r="E74" s="209">
        <v>0</v>
      </c>
      <c r="F74" s="209">
        <v>0</v>
      </c>
      <c r="G74" s="236">
        <f t="shared" si="2"/>
        <v>0</v>
      </c>
      <c r="H74" s="209">
        <v>1803270</v>
      </c>
      <c r="I74" s="210">
        <f t="shared" si="3"/>
        <v>1803270</v>
      </c>
      <c r="J74" s="214"/>
      <c r="K74" s="214"/>
    </row>
    <row r="75" spans="1:12" ht="15.75">
      <c r="A75" s="208" t="s">
        <v>942</v>
      </c>
      <c r="B75" s="213" t="s">
        <v>943</v>
      </c>
      <c r="C75" s="234">
        <v>0</v>
      </c>
      <c r="D75" s="209">
        <v>6480</v>
      </c>
      <c r="E75" s="209">
        <v>0</v>
      </c>
      <c r="F75" s="209">
        <v>20500</v>
      </c>
      <c r="G75" s="236">
        <f t="shared" si="2"/>
        <v>755.43999999999994</v>
      </c>
      <c r="H75" s="209">
        <v>2500</v>
      </c>
      <c r="I75" s="210">
        <f t="shared" si="3"/>
        <v>30235.439999999999</v>
      </c>
      <c r="J75" s="214"/>
      <c r="K75" s="214"/>
    </row>
  </sheetData>
  <sortState ref="A3:I75">
    <sortCondition ref="A3"/>
  </sortState>
  <conditionalFormatting sqref="A1:B2 C2 K44:L58 C42:F48 C50:F54 E67:E71">
    <cfRule type="cellIs" priority="23" stopIfTrue="1" operator="between">
      <formula>1</formula>
      <formula>382</formula>
    </cfRule>
  </conditionalFormatting>
  <conditionalFormatting sqref="C1">
    <cfRule type="cellIs" priority="13" stopIfTrue="1" operator="between">
      <formula>1</formula>
      <formula>382</formula>
    </cfRule>
  </conditionalFormatting>
  <conditionalFormatting sqref="A44:A48 A54:B54 A42:B43 A50:A53 B44:B53">
    <cfRule type="cellIs" priority="5" stopIfTrue="1" operator="between">
      <formula>1</formula>
      <formula>382</formula>
    </cfRule>
  </conditionalFormatting>
  <conditionalFormatting sqref="F58 B55 F61:F65 F55">
    <cfRule type="cellIs" priority="4" stopIfTrue="1" operator="between">
      <formula>1</formula>
      <formula>382</formula>
    </cfRule>
  </conditionalFormatting>
  <conditionalFormatting sqref="F72:F75 B75 D67:D71 B67:B68 C67:C72 C74:C75">
    <cfRule type="cellIs" priority="2" stopIfTrue="1" operator="between">
      <formula>1</formula>
      <formula>382</formula>
    </cfRule>
  </conditionalFormatting>
  <conditionalFormatting sqref="B69:B74">
    <cfRule type="cellIs" priority="1" stopIfTrue="1" operator="between">
      <formula>1</formula>
      <formula>382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G42"/>
  <sheetViews>
    <sheetView topLeftCell="A18" zoomScaleNormal="100" zoomScaleSheetLayoutView="80" workbookViewId="0">
      <selection activeCell="A30" sqref="A30:D33"/>
    </sheetView>
  </sheetViews>
  <sheetFormatPr defaultColWidth="11.42578125" defaultRowHeight="15"/>
  <cols>
    <col min="1" max="1" width="17.28515625" style="56" customWidth="1"/>
    <col min="2" max="2" width="31.42578125" style="56" customWidth="1"/>
    <col min="3" max="3" width="7" style="56" customWidth="1"/>
    <col min="4" max="5" width="13.7109375" style="56" customWidth="1"/>
    <col min="6" max="7" width="15.7109375" style="56" customWidth="1"/>
    <col min="8" max="16384" width="11.42578125" style="56"/>
  </cols>
  <sheetData>
    <row r="1" spans="1:7">
      <c r="A1" s="259" t="str">
        <f>'Operating Fund Summary'!A1</f>
        <v>FLORIDA ATLANTIC UNIVERSITY</v>
      </c>
      <c r="B1" s="259"/>
      <c r="C1" s="259"/>
      <c r="D1" s="259"/>
      <c r="E1" s="259"/>
      <c r="F1" s="259"/>
      <c r="G1" s="259"/>
    </row>
    <row r="2" spans="1:7">
      <c r="A2" s="259" t="s">
        <v>1</v>
      </c>
      <c r="B2" s="259"/>
      <c r="C2" s="259"/>
      <c r="D2" s="259"/>
      <c r="E2" s="259"/>
      <c r="F2" s="259"/>
      <c r="G2" s="259"/>
    </row>
    <row r="3" spans="1:7">
      <c r="A3" s="259" t="s">
        <v>751</v>
      </c>
      <c r="B3" s="259"/>
      <c r="C3" s="259"/>
      <c r="D3" s="259"/>
      <c r="E3" s="259"/>
      <c r="F3" s="259"/>
      <c r="G3" s="259"/>
    </row>
    <row r="4" spans="1:7">
      <c r="A4" s="259" t="str">
        <f>+'Operating Fund Summary'!A3</f>
        <v>FOR THE FISCAL YEAR ENDING June 30, 2020</v>
      </c>
      <c r="B4" s="259"/>
      <c r="C4" s="259"/>
      <c r="D4" s="259"/>
      <c r="E4" s="259"/>
      <c r="F4" s="259"/>
      <c r="G4" s="259"/>
    </row>
    <row r="5" spans="1:7">
      <c r="A5" s="58"/>
      <c r="B5" s="76"/>
      <c r="C5" s="76"/>
      <c r="D5" s="76"/>
      <c r="E5" s="76"/>
      <c r="G5" s="76"/>
    </row>
    <row r="7" spans="1:7" s="58" customFormat="1">
      <c r="A7" s="37" t="s">
        <v>850</v>
      </c>
      <c r="B7" s="256" t="str">
        <f>'Operating Fund Summary'!B5:D5</f>
        <v>Select SmarTag From Dropdown</v>
      </c>
      <c r="C7" s="256"/>
      <c r="D7" s="256"/>
      <c r="E7" s="108"/>
      <c r="F7" s="108"/>
      <c r="G7" s="108"/>
    </row>
    <row r="8" spans="1:7">
      <c r="A8" s="37" t="s">
        <v>838</v>
      </c>
      <c r="B8" s="256" t="str">
        <f>'Operating Fund Summary'!B6:D6</f>
        <v>This will auto populate</v>
      </c>
      <c r="C8" s="256"/>
      <c r="D8" s="256"/>
      <c r="E8" s="108"/>
      <c r="F8" s="108"/>
      <c r="G8" s="108"/>
    </row>
    <row r="9" spans="1:7" s="58" customFormat="1">
      <c r="A9" s="37" t="s">
        <v>839</v>
      </c>
      <c r="B9" s="256" t="str">
        <f>'Operating Fund Summary'!B7:D7</f>
        <v>Student Government Operating</v>
      </c>
      <c r="C9" s="256"/>
      <c r="D9" s="256"/>
      <c r="E9" s="109"/>
      <c r="F9" s="109"/>
      <c r="G9" s="109"/>
    </row>
    <row r="10" spans="1:7" s="58" customFormat="1">
      <c r="A10" s="56"/>
      <c r="B10" s="37"/>
      <c r="D10" s="261" t="s">
        <v>752</v>
      </c>
      <c r="E10" s="262"/>
      <c r="F10" s="262"/>
      <c r="G10" s="263"/>
    </row>
    <row r="11" spans="1:7" s="58" customFormat="1">
      <c r="B11" s="69"/>
      <c r="C11" s="69"/>
      <c r="D11" s="110" t="s">
        <v>46</v>
      </c>
      <c r="E11" s="111">
        <v>0.31</v>
      </c>
      <c r="F11" s="112" t="s">
        <v>34</v>
      </c>
      <c r="G11" s="111">
        <v>0.31</v>
      </c>
    </row>
    <row r="12" spans="1:7" s="58" customFormat="1">
      <c r="D12" s="110" t="s">
        <v>47</v>
      </c>
      <c r="E12" s="111">
        <v>0.39</v>
      </c>
      <c r="F12" s="110" t="s">
        <v>35</v>
      </c>
      <c r="G12" s="111">
        <v>0.39</v>
      </c>
    </row>
    <row r="13" spans="1:7" s="58" customFormat="1">
      <c r="D13" s="61"/>
      <c r="E13" s="77"/>
      <c r="F13" s="61"/>
      <c r="G13" s="77"/>
    </row>
    <row r="14" spans="1:7" s="58" customFormat="1">
      <c r="A14" s="257" t="s">
        <v>1014</v>
      </c>
      <c r="B14" s="258"/>
      <c r="C14" s="258"/>
      <c r="D14" s="258"/>
      <c r="E14" s="258"/>
      <c r="F14" s="258"/>
      <c r="G14" s="258"/>
    </row>
    <row r="15" spans="1:7" s="58" customFormat="1" ht="15.75" customHeight="1" thickBot="1">
      <c r="A15" s="78" t="s">
        <v>26</v>
      </c>
      <c r="B15" s="260" t="s">
        <v>71</v>
      </c>
      <c r="C15" s="260"/>
      <c r="D15" s="260"/>
      <c r="E15" s="260"/>
      <c r="F15" s="260"/>
      <c r="G15" s="260"/>
    </row>
    <row r="16" spans="1:7" s="79" customFormat="1" ht="30.75" thickBot="1">
      <c r="A16" s="127" t="s">
        <v>851</v>
      </c>
      <c r="B16" s="128" t="s">
        <v>826</v>
      </c>
      <c r="C16" s="128" t="s">
        <v>23</v>
      </c>
      <c r="D16" s="128" t="s">
        <v>70</v>
      </c>
      <c r="E16" s="129" t="s">
        <v>857</v>
      </c>
      <c r="F16" s="129" t="s">
        <v>25</v>
      </c>
      <c r="G16" s="130" t="s">
        <v>27</v>
      </c>
    </row>
    <row r="17" spans="1:7">
      <c r="A17" s="138"/>
      <c r="B17" s="139"/>
      <c r="C17" s="138"/>
      <c r="D17" s="140"/>
      <c r="E17" s="124" t="str">
        <f t="shared" ref="E17:E23" si="0">IF(B17="","unfilled","filled")</f>
        <v>unfilled</v>
      </c>
      <c r="F17" s="125">
        <f>IF(E17="filled",D17*$E$11,+D17*$G$11)</f>
        <v>0</v>
      </c>
      <c r="G17" s="126">
        <f t="shared" ref="G17:G22" si="1">+F17+D17</f>
        <v>0</v>
      </c>
    </row>
    <row r="18" spans="1:7">
      <c r="A18" s="138"/>
      <c r="B18" s="139"/>
      <c r="C18" s="138"/>
      <c r="D18" s="140"/>
      <c r="E18" s="118" t="str">
        <f t="shared" si="0"/>
        <v>unfilled</v>
      </c>
      <c r="F18" s="119">
        <f t="shared" ref="F18:F23" si="2">IF(E18="filled",D18*$E$11,+D18*$G$11)</f>
        <v>0</v>
      </c>
      <c r="G18" s="120">
        <f t="shared" si="1"/>
        <v>0</v>
      </c>
    </row>
    <row r="19" spans="1:7">
      <c r="A19" s="138"/>
      <c r="B19" s="139"/>
      <c r="C19" s="138"/>
      <c r="D19" s="140"/>
      <c r="E19" s="118" t="str">
        <f>IF(B19="","unfilled","filled")</f>
        <v>unfilled</v>
      </c>
      <c r="F19" s="119">
        <f t="shared" si="2"/>
        <v>0</v>
      </c>
      <c r="G19" s="120">
        <f t="shared" si="1"/>
        <v>0</v>
      </c>
    </row>
    <row r="20" spans="1:7">
      <c r="A20" s="138"/>
      <c r="B20" s="139"/>
      <c r="C20" s="138"/>
      <c r="D20" s="140"/>
      <c r="E20" s="118" t="str">
        <f t="shared" si="0"/>
        <v>unfilled</v>
      </c>
      <c r="F20" s="119">
        <f t="shared" si="2"/>
        <v>0</v>
      </c>
      <c r="G20" s="120">
        <f t="shared" si="1"/>
        <v>0</v>
      </c>
    </row>
    <row r="21" spans="1:7">
      <c r="A21" s="138"/>
      <c r="B21" s="139"/>
      <c r="C21" s="138"/>
      <c r="D21" s="140"/>
      <c r="E21" s="118" t="str">
        <f t="shared" si="0"/>
        <v>unfilled</v>
      </c>
      <c r="F21" s="119">
        <f t="shared" si="2"/>
        <v>0</v>
      </c>
      <c r="G21" s="120">
        <f t="shared" si="1"/>
        <v>0</v>
      </c>
    </row>
    <row r="22" spans="1:7">
      <c r="A22" s="138"/>
      <c r="B22" s="139"/>
      <c r="C22" s="138"/>
      <c r="D22" s="140"/>
      <c r="E22" s="118" t="str">
        <f t="shared" si="0"/>
        <v>unfilled</v>
      </c>
      <c r="F22" s="119">
        <f t="shared" si="2"/>
        <v>0</v>
      </c>
      <c r="G22" s="120">
        <f t="shared" si="1"/>
        <v>0</v>
      </c>
    </row>
    <row r="23" spans="1:7">
      <c r="A23" s="121"/>
      <c r="B23" s="122" t="s">
        <v>69</v>
      </c>
      <c r="C23" s="121"/>
      <c r="D23" s="123">
        <f>(SUM(D17:D22))*0.03</f>
        <v>0</v>
      </c>
      <c r="E23" s="118" t="str">
        <f t="shared" si="0"/>
        <v>filled</v>
      </c>
      <c r="F23" s="119">
        <f t="shared" si="2"/>
        <v>0</v>
      </c>
      <c r="G23" s="120">
        <f>+F23+D23</f>
        <v>0</v>
      </c>
    </row>
    <row r="24" spans="1:7">
      <c r="A24" s="66"/>
      <c r="B24" s="80" t="s">
        <v>758</v>
      </c>
      <c r="C24" s="66"/>
      <c r="D24" s="62"/>
      <c r="E24" s="62"/>
      <c r="F24" s="62"/>
      <c r="G24" s="120">
        <f>SUM(G17:G23)</f>
        <v>0</v>
      </c>
    </row>
    <row r="25" spans="1:7" s="57" customFormat="1">
      <c r="A25" s="264" t="s">
        <v>858</v>
      </c>
      <c r="B25" s="264"/>
      <c r="C25" s="136"/>
      <c r="D25" s="137"/>
      <c r="E25" s="137"/>
      <c r="F25" s="137"/>
      <c r="G25" s="137"/>
    </row>
    <row r="26" spans="1:7">
      <c r="A26" s="66"/>
      <c r="B26" s="80"/>
      <c r="C26" s="66"/>
      <c r="D26" s="62"/>
      <c r="E26" s="62"/>
      <c r="F26" s="62"/>
      <c r="G26" s="81"/>
    </row>
    <row r="27" spans="1:7">
      <c r="A27" s="257" t="s">
        <v>1014</v>
      </c>
      <c r="B27" s="258"/>
      <c r="C27" s="258"/>
      <c r="D27" s="258"/>
      <c r="E27" s="258"/>
      <c r="F27" s="258"/>
      <c r="G27" s="258"/>
    </row>
    <row r="28" spans="1:7" ht="15.75" customHeight="1" thickBot="1">
      <c r="A28" s="82" t="s">
        <v>28</v>
      </c>
      <c r="B28" s="260" t="s">
        <v>72</v>
      </c>
      <c r="C28" s="260"/>
      <c r="D28" s="260"/>
      <c r="E28" s="260"/>
      <c r="F28" s="260"/>
      <c r="G28" s="260"/>
    </row>
    <row r="29" spans="1:7" ht="30.75" thickBot="1">
      <c r="A29" s="127" t="s">
        <v>851</v>
      </c>
      <c r="B29" s="128" t="s">
        <v>826</v>
      </c>
      <c r="C29" s="128" t="s">
        <v>23</v>
      </c>
      <c r="D29" s="128" t="s">
        <v>70</v>
      </c>
      <c r="E29" s="129" t="s">
        <v>857</v>
      </c>
      <c r="F29" s="134" t="s">
        <v>25</v>
      </c>
      <c r="G29" s="135" t="s">
        <v>27</v>
      </c>
    </row>
    <row r="30" spans="1:7">
      <c r="A30" s="138"/>
      <c r="B30" s="139"/>
      <c r="C30" s="138"/>
      <c r="D30" s="140"/>
      <c r="E30" s="124" t="str">
        <f t="shared" ref="E30:E36" si="3">IF(B30="","unfilled","filled")</f>
        <v>unfilled</v>
      </c>
      <c r="F30" s="125">
        <f t="shared" ref="F30:F36" si="4">IF(E30="filled",D30*$E$12,+D30*$G$12)</f>
        <v>0</v>
      </c>
      <c r="G30" s="126">
        <f>+F30+D30</f>
        <v>0</v>
      </c>
    </row>
    <row r="31" spans="1:7">
      <c r="A31" s="138"/>
      <c r="B31" s="139"/>
      <c r="C31" s="138"/>
      <c r="D31" s="140"/>
      <c r="E31" s="118" t="str">
        <f t="shared" si="3"/>
        <v>unfilled</v>
      </c>
      <c r="F31" s="119">
        <f t="shared" si="4"/>
        <v>0</v>
      </c>
      <c r="G31" s="126">
        <f t="shared" ref="G31:G36" si="5">+F31+D31</f>
        <v>0</v>
      </c>
    </row>
    <row r="32" spans="1:7">
      <c r="A32" s="138"/>
      <c r="B32" s="139"/>
      <c r="C32" s="138"/>
      <c r="D32" s="140"/>
      <c r="E32" s="118" t="str">
        <f>IF(B32="","unfilled","filled")</f>
        <v>unfilled</v>
      </c>
      <c r="F32" s="119">
        <f>IF(E32="filled",D32*$E$12,+D32*$G$12)</f>
        <v>0</v>
      </c>
      <c r="G32" s="126">
        <f t="shared" si="5"/>
        <v>0</v>
      </c>
    </row>
    <row r="33" spans="1:7">
      <c r="A33" s="138"/>
      <c r="B33" s="139"/>
      <c r="C33" s="138"/>
      <c r="D33" s="140"/>
      <c r="E33" s="118" t="str">
        <f t="shared" si="3"/>
        <v>unfilled</v>
      </c>
      <c r="F33" s="119">
        <f t="shared" si="4"/>
        <v>0</v>
      </c>
      <c r="G33" s="126">
        <f t="shared" si="5"/>
        <v>0</v>
      </c>
    </row>
    <row r="34" spans="1:7">
      <c r="A34" s="138"/>
      <c r="B34" s="139"/>
      <c r="C34" s="138"/>
      <c r="D34" s="140"/>
      <c r="E34" s="118" t="str">
        <f t="shared" si="3"/>
        <v>unfilled</v>
      </c>
      <c r="F34" s="119">
        <f t="shared" si="4"/>
        <v>0</v>
      </c>
      <c r="G34" s="126">
        <f t="shared" si="5"/>
        <v>0</v>
      </c>
    </row>
    <row r="35" spans="1:7">
      <c r="A35" s="138"/>
      <c r="B35" s="139"/>
      <c r="C35" s="138"/>
      <c r="D35" s="140"/>
      <c r="E35" s="118" t="str">
        <f t="shared" si="3"/>
        <v>unfilled</v>
      </c>
      <c r="F35" s="119">
        <f t="shared" si="4"/>
        <v>0</v>
      </c>
      <c r="G35" s="126">
        <f>+F35+D35</f>
        <v>0</v>
      </c>
    </row>
    <row r="36" spans="1:7">
      <c r="A36" s="121"/>
      <c r="B36" s="122" t="s">
        <v>69</v>
      </c>
      <c r="C36" s="132"/>
      <c r="D36" s="123">
        <f>(SUM(D30:D35))*0.03</f>
        <v>0</v>
      </c>
      <c r="E36" s="133" t="str">
        <f t="shared" si="3"/>
        <v>filled</v>
      </c>
      <c r="F36" s="119">
        <f t="shared" si="4"/>
        <v>0</v>
      </c>
      <c r="G36" s="126">
        <f t="shared" si="5"/>
        <v>0</v>
      </c>
    </row>
    <row r="37" spans="1:7">
      <c r="A37" s="83"/>
      <c r="B37" s="80" t="s">
        <v>29</v>
      </c>
      <c r="C37" s="84"/>
      <c r="D37" s="84"/>
      <c r="E37" s="84"/>
      <c r="F37" s="84"/>
      <c r="G37" s="120">
        <f>SUM(G30:G36)</f>
        <v>0</v>
      </c>
    </row>
    <row r="38" spans="1:7">
      <c r="A38" s="264" t="s">
        <v>858</v>
      </c>
      <c r="B38" s="264"/>
      <c r="C38" s="84"/>
      <c r="D38" s="84"/>
      <c r="E38" s="84"/>
      <c r="F38" s="84"/>
      <c r="G38" s="131"/>
    </row>
    <row r="39" spans="1:7" ht="15.75" thickBot="1">
      <c r="A39" s="83"/>
      <c r="B39" s="80"/>
      <c r="C39" s="84"/>
      <c r="D39" s="84"/>
      <c r="E39" s="84"/>
      <c r="F39" s="84"/>
      <c r="G39" s="131"/>
    </row>
    <row r="40" spans="1:7" ht="15.75" thickBot="1">
      <c r="A40" s="58" t="s">
        <v>3</v>
      </c>
      <c r="B40" s="70"/>
      <c r="C40" s="70"/>
      <c r="D40" s="70"/>
      <c r="E40" s="70"/>
      <c r="F40" s="70"/>
      <c r="G40" s="113">
        <f>+G37+G24</f>
        <v>0</v>
      </c>
    </row>
    <row r="41" spans="1:7">
      <c r="A41" s="86" t="s">
        <v>17</v>
      </c>
    </row>
    <row r="42" spans="1:7">
      <c r="A42" s="85"/>
    </row>
  </sheetData>
  <sheetProtection algorithmName="SHA-512" hashValue="XnGkptjKU/oKnaeP9bxkINRRZLYAUfT1uJz23P7ESzP0lEYZi+aMckGm4uOcRPqkS0orahA6YAeZvgTuyzDHDw==" saltValue="f7ywji8nQ1+OW6q79tLNJg==" spinCount="100000" sheet="1"/>
  <customSheetViews>
    <customSheetView guid="{0FED1CFE-2DD4-41CE-A04B-68DEBA5D2A38}" showPageBreaks="1" printArea="1">
      <selection activeCell="B1" sqref="B1"/>
      <pageMargins left="0.25" right="0.25" top="0.25" bottom="0.25" header="0" footer="0"/>
      <printOptions horizontalCentered="1" verticalCentered="1"/>
      <pageSetup scale="77" orientation="landscape"/>
      <headerFooter differentOddEven="1" differentFirst="1"/>
    </customSheetView>
    <customSheetView guid="{CE90A49D-D1F4-41C4-9F09-CD65997C02E6}">
      <selection activeCell="E13" sqref="E13"/>
      <pageMargins left="0.25" right="0.25" top="0.25" bottom="0.25" header="0" footer="0"/>
      <printOptions horizontalCentered="1" verticalCentered="1"/>
      <pageSetup scale="77" orientation="landscape"/>
      <headerFooter differentOddEven="1" differentFirst="1"/>
    </customSheetView>
    <customSheetView guid="{33B1B745-8793-4419-9A7E-C4F1C94CB636}" showPageBreaks="1" printArea="1" topLeftCell="A11">
      <selection activeCell="H30" sqref="H30"/>
      <pageMargins left="0.25" right="0.25" top="0.25" bottom="0.25" header="0" footer="0"/>
      <printOptions horizontalCentered="1" verticalCentered="1"/>
      <pageSetup scale="77" orientation="landscape"/>
      <headerFooter differentOddEven="1" differentFirst="1"/>
    </customSheetView>
    <customSheetView guid="{0A7332CA-D094-47A0-A6F7-86EE8820F0DB}" showPageBreaks="1" printArea="1" view="pageBreakPreview" showRuler="0" topLeftCell="A7">
      <selection activeCell="E12" sqref="E12"/>
      <pageMargins left="0.25" right="0.25" top="0.25" bottom="0.25" header="0" footer="0"/>
      <pageSetup scale="77" orientation="landscape"/>
      <headerFooter alignWithMargins="0"/>
    </customSheetView>
    <customSheetView guid="{5C45CE92-5865-42B0-A7B1-C1D81846A77D}" showPageBreaks="1" printArea="1" topLeftCell="A16">
      <selection activeCell="E4" sqref="E4"/>
      <pageMargins left="0.25" right="0.25" top="0.25" bottom="0.25" header="0" footer="0"/>
      <printOptions horizontalCentered="1" verticalCentered="1"/>
      <pageSetup scale="77" orientation="landscape"/>
      <headerFooter differentOddEven="1" differentFirst="1"/>
    </customSheetView>
    <customSheetView guid="{598C1E36-8F08-4BB1-90C4-58A0C77582D4}" showPageBreaks="1" printArea="1" topLeftCell="A16">
      <selection activeCell="E4" sqref="E4"/>
      <pageMargins left="0.25" right="0.25" top="0.25" bottom="0.25" header="0" footer="0"/>
      <printOptions horizontalCentered="1" verticalCentered="1"/>
      <pageSetup scale="77" orientation="landscape"/>
      <headerFooter differentOddEven="1" differentFirst="1"/>
    </customSheetView>
    <customSheetView guid="{9117A6E4-3188-4ED9-B4F9-227F3ED36B8E}" showPageBreaks="1" printArea="1">
      <selection activeCell="E13" sqref="E13"/>
      <pageMargins left="0.25" right="0.25" top="0.25" bottom="0.25" header="0" footer="0"/>
      <printOptions horizontalCentered="1" verticalCentered="1"/>
      <pageSetup scale="77" orientation="landscape"/>
      <headerFooter differentOddEven="1" differentFirst="1"/>
    </customSheetView>
  </customSheetViews>
  <mergeCells count="14">
    <mergeCell ref="B15:G15"/>
    <mergeCell ref="B28:G28"/>
    <mergeCell ref="D10:G10"/>
    <mergeCell ref="A27:G27"/>
    <mergeCell ref="A38:B38"/>
    <mergeCell ref="A25:B25"/>
    <mergeCell ref="B8:D8"/>
    <mergeCell ref="B7:D7"/>
    <mergeCell ref="B9:D9"/>
    <mergeCell ref="A14:G14"/>
    <mergeCell ref="A1:G1"/>
    <mergeCell ref="A2:G2"/>
    <mergeCell ref="A3:G3"/>
    <mergeCell ref="A4:G4"/>
  </mergeCells>
  <phoneticPr fontId="0" type="noConversion"/>
  <printOptions horizontalCentered="1" verticalCentered="1"/>
  <pageMargins left="0.25" right="0.25" top="0.25" bottom="0.25" header="0" footer="0"/>
  <pageSetup scale="85" orientation="landscape" r:id="rId1"/>
  <headerFooter differentOddEven="1" differentFirst="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I33"/>
  <sheetViews>
    <sheetView zoomScaleNormal="100" workbookViewId="0">
      <selection activeCell="B37" sqref="B37"/>
    </sheetView>
  </sheetViews>
  <sheetFormatPr defaultColWidth="11.42578125" defaultRowHeight="15"/>
  <cols>
    <col min="1" max="1" width="40.7109375" style="56" bestFit="1" customWidth="1"/>
    <col min="2" max="2" width="12.85546875" style="56" bestFit="1" customWidth="1"/>
    <col min="3" max="3" width="8.85546875" style="56" customWidth="1"/>
    <col min="4" max="4" width="9.85546875" style="56" bestFit="1" customWidth="1"/>
    <col min="5" max="5" width="10.85546875" style="56" bestFit="1" customWidth="1"/>
    <col min="6" max="6" width="14" style="56" bestFit="1" customWidth="1"/>
    <col min="7" max="7" width="21.5703125" style="56" bestFit="1" customWidth="1"/>
    <col min="8" max="8" width="10.5703125" style="56" bestFit="1" customWidth="1"/>
    <col min="9" max="9" width="14.7109375" style="56" bestFit="1" customWidth="1"/>
    <col min="10" max="16384" width="11.42578125" style="56"/>
  </cols>
  <sheetData>
    <row r="1" spans="1:9" s="57" customFormat="1">
      <c r="A1" s="259" t="s">
        <v>0</v>
      </c>
      <c r="B1" s="259"/>
      <c r="C1" s="259"/>
      <c r="D1" s="259"/>
      <c r="E1" s="259"/>
      <c r="F1" s="259"/>
      <c r="G1" s="259"/>
      <c r="H1" s="259"/>
      <c r="I1" s="259"/>
    </row>
    <row r="2" spans="1:9" s="57" customFormat="1">
      <c r="A2" s="259" t="s">
        <v>1</v>
      </c>
      <c r="B2" s="259"/>
      <c r="C2" s="259"/>
      <c r="D2" s="259"/>
      <c r="E2" s="259"/>
      <c r="F2" s="259"/>
      <c r="G2" s="259"/>
      <c r="H2" s="259"/>
      <c r="I2" s="259"/>
    </row>
    <row r="3" spans="1:9" s="57" customFormat="1">
      <c r="A3" s="259" t="s">
        <v>62</v>
      </c>
      <c r="B3" s="259"/>
      <c r="C3" s="259"/>
      <c r="D3" s="259"/>
      <c r="E3" s="259"/>
      <c r="F3" s="259"/>
      <c r="G3" s="259"/>
      <c r="H3" s="259"/>
      <c r="I3" s="259"/>
    </row>
    <row r="4" spans="1:9" s="57" customFormat="1">
      <c r="A4" s="259" t="str">
        <f>+'Operating Fund Summary'!A3</f>
        <v>FOR THE FISCAL YEAR ENDING June 30, 2020</v>
      </c>
      <c r="B4" s="259"/>
      <c r="C4" s="259"/>
      <c r="D4" s="259"/>
      <c r="E4" s="259"/>
      <c r="F4" s="259"/>
      <c r="G4" s="259"/>
      <c r="H4" s="259"/>
      <c r="I4" s="259"/>
    </row>
    <row r="5" spans="1:9" s="57" customFormat="1"/>
    <row r="6" spans="1:9" s="57" customFormat="1"/>
    <row r="7" spans="1:9" s="58" customFormat="1">
      <c r="A7" s="37" t="s">
        <v>850</v>
      </c>
      <c r="B7" s="273" t="str">
        <f>IF('Operating Fund Summary'!B5=0,"",'Operating Fund Summary'!B5)</f>
        <v>Select SmarTag From Dropdown</v>
      </c>
      <c r="C7" s="273"/>
      <c r="D7" s="273"/>
      <c r="E7" s="273"/>
      <c r="F7" s="273"/>
      <c r="G7" s="273"/>
      <c r="H7" s="273"/>
      <c r="I7" s="273"/>
    </row>
    <row r="8" spans="1:9" s="58" customFormat="1">
      <c r="A8" s="37" t="s">
        <v>838</v>
      </c>
      <c r="B8" s="273" t="str">
        <f>IF('Operating Fund Summary'!B6=0,"",'Operating Fund Summary'!B6)</f>
        <v>This will auto populate</v>
      </c>
      <c r="C8" s="273"/>
      <c r="D8" s="273"/>
      <c r="E8" s="273"/>
      <c r="F8" s="273"/>
      <c r="G8" s="273"/>
      <c r="H8" s="273"/>
      <c r="I8" s="273"/>
    </row>
    <row r="9" spans="1:9" s="58" customFormat="1">
      <c r="A9" s="37" t="s">
        <v>839</v>
      </c>
      <c r="B9" s="274" t="str">
        <f>'Operating Fund Summary'!B7</f>
        <v>Student Government Operating</v>
      </c>
      <c r="C9" s="274"/>
      <c r="D9" s="274"/>
      <c r="E9" s="274"/>
      <c r="F9" s="274"/>
      <c r="G9" s="274"/>
      <c r="H9" s="274"/>
      <c r="I9" s="274"/>
    </row>
    <row r="10" spans="1:9" s="58" customFormat="1"/>
    <row r="11" spans="1:9" s="58" customFormat="1"/>
    <row r="12" spans="1:9" ht="15.75" thickBot="1">
      <c r="A12" s="265" t="s">
        <v>1014</v>
      </c>
      <c r="B12" s="266"/>
      <c r="C12" s="266"/>
      <c r="D12" s="266"/>
      <c r="E12" s="266"/>
      <c r="F12" s="266"/>
      <c r="G12" s="266"/>
      <c r="H12" s="266"/>
      <c r="I12" s="266"/>
    </row>
    <row r="13" spans="1:9">
      <c r="A13" s="267" t="s">
        <v>826</v>
      </c>
      <c r="B13" s="73" t="s">
        <v>63</v>
      </c>
      <c r="C13" s="73" t="s">
        <v>53</v>
      </c>
      <c r="D13" s="73" t="s">
        <v>57</v>
      </c>
      <c r="E13" s="73" t="s">
        <v>54</v>
      </c>
      <c r="F13" s="73" t="s">
        <v>55</v>
      </c>
      <c r="G13" s="269" t="s">
        <v>852</v>
      </c>
      <c r="H13" s="73" t="s">
        <v>48</v>
      </c>
      <c r="I13" s="271" t="s">
        <v>853</v>
      </c>
    </row>
    <row r="14" spans="1:9" ht="15.75" thickBot="1">
      <c r="A14" s="268"/>
      <c r="B14" s="74" t="s">
        <v>861</v>
      </c>
      <c r="C14" s="74" t="s">
        <v>24</v>
      </c>
      <c r="D14" s="74" t="s">
        <v>58</v>
      </c>
      <c r="E14" s="74" t="s">
        <v>59</v>
      </c>
      <c r="F14" s="75" t="s">
        <v>56</v>
      </c>
      <c r="G14" s="270"/>
      <c r="H14" s="74" t="s">
        <v>60</v>
      </c>
      <c r="I14" s="272"/>
    </row>
    <row r="15" spans="1:9">
      <c r="A15" s="141"/>
      <c r="B15" s="142"/>
      <c r="C15" s="143"/>
      <c r="D15" s="144"/>
      <c r="E15" s="145"/>
      <c r="F15" s="145"/>
      <c r="G15" s="60">
        <f>ROUND(+C15*D15*E15*F15,0)</f>
        <v>0</v>
      </c>
      <c r="H15" s="60">
        <f>ROUND(IF(B15=1,G15*7.65%,0),0)</f>
        <v>0</v>
      </c>
      <c r="I15" s="114">
        <f>H15+G15</f>
        <v>0</v>
      </c>
    </row>
    <row r="16" spans="1:9">
      <c r="A16" s="141"/>
      <c r="B16" s="142"/>
      <c r="C16" s="143"/>
      <c r="D16" s="144"/>
      <c r="E16" s="145"/>
      <c r="F16" s="145"/>
      <c r="G16" s="60">
        <f t="shared" ref="G16:G28" si="0">ROUND(+C16*D16*E16*F16,0)</f>
        <v>0</v>
      </c>
      <c r="H16" s="60">
        <f t="shared" ref="H16:H28" si="1">ROUND(IF(B16=1,G16*7.65%,0),0)</f>
        <v>0</v>
      </c>
      <c r="I16" s="114">
        <f>H16+G16</f>
        <v>0</v>
      </c>
    </row>
    <row r="17" spans="1:9">
      <c r="A17" s="141"/>
      <c r="B17" s="153"/>
      <c r="C17" s="143"/>
      <c r="D17" s="144"/>
      <c r="E17" s="145"/>
      <c r="F17" s="145"/>
      <c r="G17" s="60">
        <f t="shared" si="0"/>
        <v>0</v>
      </c>
      <c r="H17" s="60">
        <f t="shared" si="1"/>
        <v>0</v>
      </c>
      <c r="I17" s="114">
        <f t="shared" ref="I17:I28" si="2">H17+G17</f>
        <v>0</v>
      </c>
    </row>
    <row r="18" spans="1:9">
      <c r="A18" s="141"/>
      <c r="B18" s="153"/>
      <c r="C18" s="143"/>
      <c r="D18" s="144"/>
      <c r="E18" s="145"/>
      <c r="F18" s="145"/>
      <c r="G18" s="60">
        <f t="shared" si="0"/>
        <v>0</v>
      </c>
      <c r="H18" s="60">
        <f t="shared" si="1"/>
        <v>0</v>
      </c>
      <c r="I18" s="114">
        <f t="shared" si="2"/>
        <v>0</v>
      </c>
    </row>
    <row r="19" spans="1:9">
      <c r="A19" s="141"/>
      <c r="B19" s="153"/>
      <c r="C19" s="143"/>
      <c r="D19" s="144"/>
      <c r="E19" s="145"/>
      <c r="F19" s="145"/>
      <c r="G19" s="60">
        <f t="shared" si="0"/>
        <v>0</v>
      </c>
      <c r="H19" s="60">
        <f t="shared" si="1"/>
        <v>0</v>
      </c>
      <c r="I19" s="114">
        <f t="shared" si="2"/>
        <v>0</v>
      </c>
    </row>
    <row r="20" spans="1:9">
      <c r="A20" s="141"/>
      <c r="B20" s="153"/>
      <c r="C20" s="143"/>
      <c r="D20" s="144"/>
      <c r="E20" s="145"/>
      <c r="F20" s="145"/>
      <c r="G20" s="60">
        <f t="shared" si="0"/>
        <v>0</v>
      </c>
      <c r="H20" s="60">
        <f t="shared" si="1"/>
        <v>0</v>
      </c>
      <c r="I20" s="114">
        <f t="shared" si="2"/>
        <v>0</v>
      </c>
    </row>
    <row r="21" spans="1:9">
      <c r="A21" s="141"/>
      <c r="B21" s="153"/>
      <c r="C21" s="143"/>
      <c r="D21" s="144"/>
      <c r="E21" s="145"/>
      <c r="F21" s="145"/>
      <c r="G21" s="60">
        <f t="shared" si="0"/>
        <v>0</v>
      </c>
      <c r="H21" s="60">
        <f t="shared" si="1"/>
        <v>0</v>
      </c>
      <c r="I21" s="114">
        <f t="shared" si="2"/>
        <v>0</v>
      </c>
    </row>
    <row r="22" spans="1:9">
      <c r="A22" s="141"/>
      <c r="B22" s="153"/>
      <c r="C22" s="143"/>
      <c r="D22" s="144"/>
      <c r="E22" s="145"/>
      <c r="F22" s="145"/>
      <c r="G22" s="60">
        <f t="shared" si="0"/>
        <v>0</v>
      </c>
      <c r="H22" s="60">
        <f t="shared" si="1"/>
        <v>0</v>
      </c>
      <c r="I22" s="114">
        <f t="shared" si="2"/>
        <v>0</v>
      </c>
    </row>
    <row r="23" spans="1:9">
      <c r="A23" s="141"/>
      <c r="B23" s="153"/>
      <c r="C23" s="143"/>
      <c r="D23" s="144"/>
      <c r="E23" s="145"/>
      <c r="F23" s="145"/>
      <c r="G23" s="60">
        <f t="shared" si="0"/>
        <v>0</v>
      </c>
      <c r="H23" s="60">
        <f t="shared" si="1"/>
        <v>0</v>
      </c>
      <c r="I23" s="114">
        <f t="shared" si="2"/>
        <v>0</v>
      </c>
    </row>
    <row r="24" spans="1:9">
      <c r="A24" s="141"/>
      <c r="B24" s="153"/>
      <c r="C24" s="143"/>
      <c r="D24" s="144"/>
      <c r="E24" s="145"/>
      <c r="F24" s="145"/>
      <c r="G24" s="60">
        <f t="shared" si="0"/>
        <v>0</v>
      </c>
      <c r="H24" s="60">
        <f t="shared" si="1"/>
        <v>0</v>
      </c>
      <c r="I24" s="114">
        <f t="shared" si="2"/>
        <v>0</v>
      </c>
    </row>
    <row r="25" spans="1:9">
      <c r="A25" s="141"/>
      <c r="B25" s="153"/>
      <c r="C25" s="143"/>
      <c r="D25" s="144"/>
      <c r="E25" s="145"/>
      <c r="F25" s="145"/>
      <c r="G25" s="60">
        <f t="shared" si="0"/>
        <v>0</v>
      </c>
      <c r="H25" s="60">
        <f t="shared" si="1"/>
        <v>0</v>
      </c>
      <c r="I25" s="114">
        <f t="shared" si="2"/>
        <v>0</v>
      </c>
    </row>
    <row r="26" spans="1:9">
      <c r="A26" s="141"/>
      <c r="B26" s="153"/>
      <c r="C26" s="143"/>
      <c r="D26" s="144"/>
      <c r="E26" s="145"/>
      <c r="F26" s="145"/>
      <c r="G26" s="60">
        <f t="shared" si="0"/>
        <v>0</v>
      </c>
      <c r="H26" s="60">
        <f t="shared" si="1"/>
        <v>0</v>
      </c>
      <c r="I26" s="114">
        <f t="shared" si="2"/>
        <v>0</v>
      </c>
    </row>
    <row r="27" spans="1:9">
      <c r="A27" s="141"/>
      <c r="B27" s="153"/>
      <c r="C27" s="143"/>
      <c r="D27" s="144"/>
      <c r="E27" s="145"/>
      <c r="F27" s="145"/>
      <c r="G27" s="60">
        <f t="shared" si="0"/>
        <v>0</v>
      </c>
      <c r="H27" s="60">
        <f t="shared" si="1"/>
        <v>0</v>
      </c>
      <c r="I27" s="114">
        <f t="shared" si="2"/>
        <v>0</v>
      </c>
    </row>
    <row r="28" spans="1:9" ht="15.75" thickBot="1">
      <c r="A28" s="141"/>
      <c r="B28" s="154"/>
      <c r="C28" s="143"/>
      <c r="D28" s="144"/>
      <c r="E28" s="145"/>
      <c r="F28" s="145"/>
      <c r="G28" s="64">
        <f t="shared" si="0"/>
        <v>0</v>
      </c>
      <c r="H28" s="60">
        <f t="shared" si="1"/>
        <v>0</v>
      </c>
      <c r="I28" s="115">
        <f t="shared" si="2"/>
        <v>0</v>
      </c>
    </row>
    <row r="29" spans="1:9" ht="15.75" thickBot="1">
      <c r="A29" s="37" t="s">
        <v>64</v>
      </c>
      <c r="B29" s="37"/>
      <c r="G29" s="65">
        <f>SUM(G15:G28)</f>
        <v>0</v>
      </c>
      <c r="H29" s="65">
        <f>SUM(H15:H28)</f>
        <v>0</v>
      </c>
      <c r="I29" s="116">
        <f>SUM(I15:I28)</f>
        <v>0</v>
      </c>
    </row>
    <row r="30" spans="1:9" ht="15.75" thickTop="1">
      <c r="A30" s="56" t="s">
        <v>65</v>
      </c>
      <c r="B30" s="37"/>
      <c r="G30" s="66"/>
    </row>
    <row r="31" spans="1:9">
      <c r="B31" s="37"/>
      <c r="G31" s="66"/>
      <c r="I31" s="63"/>
    </row>
    <row r="32" spans="1:9">
      <c r="A32" s="67"/>
      <c r="B32" s="37"/>
    </row>
    <row r="33" spans="2:2">
      <c r="B33" s="67"/>
    </row>
  </sheetData>
  <sheetProtection algorithmName="SHA-512" hashValue="OmWjm6ixaO3YRsxdsAIFqVzLQ7egTKdWIP6UzDAUy/qJcV3yaQUdPViKqJlix8N1Op1gaRIiTIhznaoYDKnz6w==" saltValue="/ugW29CGZ3J7XiOvjfiV2w==" spinCount="100000" sheet="1"/>
  <customSheetViews>
    <customSheetView guid="{0FED1CFE-2DD4-41CE-A04B-68DEBA5D2A38}" showPageBreaks="1">
      <selection activeCell="B12" sqref="B12"/>
      <pageMargins left="0.25" right="0.25" top="0.25" bottom="0.25" header="0" footer="0"/>
      <printOptions horizontalCentered="1" verticalCentered="1"/>
      <pageSetup scale="92" orientation="landscape" horizontalDpi="1200" verticalDpi="1200"/>
      <headerFooter differentOddEven="1" differentFirst="1"/>
    </customSheetView>
    <customSheetView guid="{CE90A49D-D1F4-41C4-9F09-CD65997C02E6}" topLeftCell="A12">
      <selection activeCell="F17" sqref="F17"/>
      <pageMargins left="0.25" right="0.25" top="0.25" bottom="0.25" header="0" footer="0"/>
      <printOptions horizontalCentered="1" verticalCentered="1"/>
      <pageSetup scale="92" orientation="landscape" horizontalDpi="1200" verticalDpi="1200"/>
      <headerFooter differentOddEven="1" differentFirst="1"/>
    </customSheetView>
    <customSheetView guid="{33B1B745-8793-4419-9A7E-C4F1C94CB636}" topLeftCell="A10">
      <selection activeCell="H31" sqref="H31"/>
      <pageMargins left="0.25" right="0.25" top="0.25" bottom="0.25" header="0" footer="0"/>
      <printOptions horizontalCentered="1" verticalCentered="1"/>
      <pageSetup scale="92" orientation="landscape" horizontalDpi="1200" verticalDpi="1200"/>
      <headerFooter differentOddEven="1" differentFirst="1"/>
    </customSheetView>
    <customSheetView guid="{0A7332CA-D094-47A0-A6F7-86EE8820F0DB}" showRuler="0" topLeftCell="A4">
      <selection activeCell="E17" sqref="E17"/>
      <pageMargins left="0.25" right="0.25" top="0.25" bottom="0.25" header="0" footer="0"/>
      <pageSetup scale="92" orientation="landscape" horizontalDpi="1200" verticalDpi="1200"/>
      <headerFooter alignWithMargins="0"/>
    </customSheetView>
    <customSheetView guid="{5C45CE92-5865-42B0-A7B1-C1D81846A77D}" showPageBreaks="1">
      <selection activeCell="I26" sqref="I26"/>
      <pageMargins left="0.25" right="0.25" top="0.25" bottom="0.25" header="0" footer="0"/>
      <printOptions horizontalCentered="1" verticalCentered="1"/>
      <pageSetup scale="92" orientation="landscape" horizontalDpi="1200" verticalDpi="1200"/>
      <headerFooter differentOddEven="1" differentFirst="1"/>
    </customSheetView>
    <customSheetView guid="{598C1E36-8F08-4BB1-90C4-58A0C77582D4}">
      <selection activeCell="I26" sqref="I26"/>
      <pageMargins left="0.25" right="0.25" top="0.25" bottom="0.25" header="0" footer="0"/>
      <printOptions horizontalCentered="1" verticalCentered="1"/>
      <pageSetup scale="92" orientation="landscape" horizontalDpi="1200" verticalDpi="1200"/>
      <headerFooter differentOddEven="1" differentFirst="1"/>
    </customSheetView>
    <customSheetView guid="{9117A6E4-3188-4ED9-B4F9-227F3ED36B8E}" showPageBreaks="1" topLeftCell="A12">
      <selection activeCell="F17" sqref="F17"/>
      <pageMargins left="0.25" right="0.25" top="0.25" bottom="0.25" header="0" footer="0"/>
      <printOptions horizontalCentered="1" verticalCentered="1"/>
      <pageSetup scale="92" orientation="landscape" horizontalDpi="1200" verticalDpi="1200"/>
      <headerFooter differentOddEven="1" differentFirst="1"/>
    </customSheetView>
  </customSheetViews>
  <mergeCells count="11">
    <mergeCell ref="A13:A14"/>
    <mergeCell ref="G13:G14"/>
    <mergeCell ref="I13:I14"/>
    <mergeCell ref="B7:I7"/>
    <mergeCell ref="B8:I8"/>
    <mergeCell ref="B9:I9"/>
    <mergeCell ref="A1:I1"/>
    <mergeCell ref="A2:I2"/>
    <mergeCell ref="A3:I3"/>
    <mergeCell ref="A4:I4"/>
    <mergeCell ref="A12:I12"/>
  </mergeCells>
  <phoneticPr fontId="7" type="noConversion"/>
  <printOptions horizontalCentered="1" verticalCentered="1"/>
  <pageMargins left="0.25" right="0.25" top="0.25" bottom="0.25" header="0" footer="0"/>
  <pageSetup scale="92" orientation="landscape" horizontalDpi="1200" verticalDpi="1200" r:id="rId1"/>
  <headerFooter differentOddEven="1" differentFirst="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I31"/>
  <sheetViews>
    <sheetView topLeftCell="A6" zoomScaleNormal="100" workbookViewId="0">
      <selection activeCell="A15" sqref="A15:E20"/>
    </sheetView>
  </sheetViews>
  <sheetFormatPr defaultColWidth="11.42578125" defaultRowHeight="15"/>
  <cols>
    <col min="1" max="1" width="34.42578125" style="56" bestFit="1" customWidth="1"/>
    <col min="2" max="2" width="6.28515625" style="56" customWidth="1"/>
    <col min="3" max="3" width="10.42578125" style="56" customWidth="1"/>
    <col min="4" max="4" width="12.28515625" style="56" customWidth="1"/>
    <col min="5" max="5" width="14.140625" style="56" customWidth="1"/>
    <col min="6" max="6" width="14.7109375" style="56" bestFit="1" customWidth="1"/>
    <col min="7" max="7" width="19.42578125" style="56" bestFit="1" customWidth="1"/>
    <col min="8" max="9" width="13.85546875" style="56" bestFit="1" customWidth="1"/>
    <col min="10" max="16384" width="11.42578125" style="56"/>
  </cols>
  <sheetData>
    <row r="1" spans="1:9" s="57" customFormat="1">
      <c r="A1" s="259" t="s">
        <v>0</v>
      </c>
      <c r="B1" s="259"/>
      <c r="C1" s="259"/>
      <c r="D1" s="259"/>
      <c r="E1" s="259"/>
      <c r="F1" s="259"/>
      <c r="G1" s="69"/>
      <c r="H1" s="69"/>
      <c r="I1" s="69"/>
    </row>
    <row r="2" spans="1:9" s="57" customFormat="1">
      <c r="A2" s="259" t="s">
        <v>1</v>
      </c>
      <c r="B2" s="259"/>
      <c r="C2" s="259"/>
      <c r="D2" s="259"/>
      <c r="E2" s="259"/>
      <c r="F2" s="259"/>
      <c r="G2" s="69"/>
      <c r="H2" s="69"/>
      <c r="I2" s="69"/>
    </row>
    <row r="3" spans="1:9" s="57" customFormat="1">
      <c r="A3" s="259" t="s">
        <v>66</v>
      </c>
      <c r="B3" s="259"/>
      <c r="C3" s="259"/>
      <c r="D3" s="259"/>
      <c r="E3" s="259"/>
      <c r="F3" s="259"/>
      <c r="G3" s="69"/>
      <c r="H3" s="69"/>
      <c r="I3" s="69"/>
    </row>
    <row r="4" spans="1:9" s="57" customFormat="1">
      <c r="A4" s="259" t="str">
        <f>+'Operating Fund Summary'!A3</f>
        <v>FOR THE FISCAL YEAR ENDING June 30, 2020</v>
      </c>
      <c r="B4" s="259"/>
      <c r="C4" s="259"/>
      <c r="D4" s="259"/>
      <c r="E4" s="259"/>
      <c r="F4" s="259"/>
      <c r="G4" s="69"/>
      <c r="H4" s="69"/>
      <c r="I4" s="69"/>
    </row>
    <row r="5" spans="1:9" s="57" customFormat="1"/>
    <row r="6" spans="1:9" s="57" customFormat="1"/>
    <row r="7" spans="1:9" s="58" customFormat="1">
      <c r="A7" s="37" t="s">
        <v>850</v>
      </c>
      <c r="B7" s="274" t="str">
        <f>IF('Operating Fund Summary'!B5=0,"",'Operating Fund Summary'!B5)</f>
        <v>Select SmarTag From Dropdown</v>
      </c>
      <c r="C7" s="274"/>
      <c r="D7" s="274"/>
      <c r="E7" s="274"/>
      <c r="F7" s="274"/>
    </row>
    <row r="8" spans="1:9" s="58" customFormat="1">
      <c r="A8" s="37" t="s">
        <v>838</v>
      </c>
      <c r="B8" s="273" t="str">
        <f>IF('Operating Fund Summary'!B6=0,"",'Operating Fund Summary'!B6)</f>
        <v>This will auto populate</v>
      </c>
      <c r="C8" s="273"/>
      <c r="D8" s="273"/>
      <c r="E8" s="273"/>
      <c r="F8" s="273"/>
    </row>
    <row r="9" spans="1:9" s="58" customFormat="1">
      <c r="A9" s="37" t="s">
        <v>839</v>
      </c>
      <c r="B9" s="274" t="str">
        <f>'Operating Fund Summary'!B7</f>
        <v>Student Government Operating</v>
      </c>
      <c r="C9" s="274"/>
      <c r="D9" s="274"/>
      <c r="E9" s="274"/>
      <c r="F9" s="274"/>
    </row>
    <row r="10" spans="1:9" s="58" customFormat="1"/>
    <row r="11" spans="1:9" s="58" customFormat="1"/>
    <row r="12" spans="1:9" ht="15.75" thickBot="1">
      <c r="A12" s="265" t="s">
        <v>1014</v>
      </c>
      <c r="B12" s="266"/>
      <c r="C12" s="266"/>
      <c r="D12" s="266"/>
      <c r="E12" s="266"/>
      <c r="F12" s="266"/>
      <c r="G12" s="117"/>
      <c r="H12" s="63"/>
      <c r="I12" s="63"/>
    </row>
    <row r="13" spans="1:9">
      <c r="A13" s="277" t="s">
        <v>826</v>
      </c>
      <c r="B13" s="278"/>
      <c r="C13" s="72" t="s">
        <v>53</v>
      </c>
      <c r="D13" s="72" t="s">
        <v>57</v>
      </c>
      <c r="E13" s="72" t="s">
        <v>54</v>
      </c>
      <c r="F13" s="72" t="s">
        <v>67</v>
      </c>
    </row>
    <row r="14" spans="1:9" ht="15.75" thickBot="1">
      <c r="A14" s="265"/>
      <c r="B14" s="279"/>
      <c r="C14" s="71" t="s">
        <v>24</v>
      </c>
      <c r="D14" s="71" t="s">
        <v>58</v>
      </c>
      <c r="E14" s="71" t="s">
        <v>59</v>
      </c>
      <c r="F14" s="71" t="s">
        <v>855</v>
      </c>
    </row>
    <row r="15" spans="1:9">
      <c r="A15" s="280"/>
      <c r="B15" s="281"/>
      <c r="C15" s="143"/>
      <c r="D15" s="144"/>
      <c r="E15" s="145"/>
      <c r="F15" s="155">
        <f>ROUND(C15*D15*E15,0)</f>
        <v>0</v>
      </c>
    </row>
    <row r="16" spans="1:9">
      <c r="A16" s="275"/>
      <c r="B16" s="276"/>
      <c r="C16" s="146"/>
      <c r="D16" s="147"/>
      <c r="E16" s="148"/>
      <c r="F16" s="155">
        <f t="shared" ref="F16:F28" si="0">ROUND(C16*D16*E16,0)</f>
        <v>0</v>
      </c>
    </row>
    <row r="17" spans="1:7">
      <c r="A17" s="275"/>
      <c r="B17" s="276"/>
      <c r="C17" s="146"/>
      <c r="D17" s="147"/>
      <c r="E17" s="148"/>
      <c r="F17" s="155">
        <f t="shared" si="0"/>
        <v>0</v>
      </c>
    </row>
    <row r="18" spans="1:7">
      <c r="A18" s="275"/>
      <c r="B18" s="276"/>
      <c r="C18" s="146"/>
      <c r="D18" s="147"/>
      <c r="E18" s="148"/>
      <c r="F18" s="155">
        <f t="shared" si="0"/>
        <v>0</v>
      </c>
    </row>
    <row r="19" spans="1:7">
      <c r="A19" s="275"/>
      <c r="B19" s="276"/>
      <c r="C19" s="146"/>
      <c r="D19" s="147"/>
      <c r="E19" s="148"/>
      <c r="F19" s="155">
        <f t="shared" si="0"/>
        <v>0</v>
      </c>
    </row>
    <row r="20" spans="1:7">
      <c r="A20" s="275"/>
      <c r="B20" s="276"/>
      <c r="C20" s="146"/>
      <c r="D20" s="147"/>
      <c r="E20" s="148"/>
      <c r="F20" s="155">
        <f t="shared" si="0"/>
        <v>0</v>
      </c>
    </row>
    <row r="21" spans="1:7">
      <c r="A21" s="275"/>
      <c r="B21" s="276"/>
      <c r="C21" s="146"/>
      <c r="D21" s="147"/>
      <c r="E21" s="148"/>
      <c r="F21" s="155">
        <f t="shared" si="0"/>
        <v>0</v>
      </c>
    </row>
    <row r="22" spans="1:7">
      <c r="A22" s="275"/>
      <c r="B22" s="276"/>
      <c r="C22" s="146"/>
      <c r="D22" s="147"/>
      <c r="E22" s="148"/>
      <c r="F22" s="155">
        <f t="shared" si="0"/>
        <v>0</v>
      </c>
    </row>
    <row r="23" spans="1:7">
      <c r="A23" s="275"/>
      <c r="B23" s="276"/>
      <c r="C23" s="146"/>
      <c r="D23" s="147"/>
      <c r="E23" s="148"/>
      <c r="F23" s="155">
        <f t="shared" si="0"/>
        <v>0</v>
      </c>
    </row>
    <row r="24" spans="1:7">
      <c r="A24" s="275"/>
      <c r="B24" s="276"/>
      <c r="C24" s="146"/>
      <c r="D24" s="147"/>
      <c r="E24" s="148"/>
      <c r="F24" s="155">
        <f t="shared" si="0"/>
        <v>0</v>
      </c>
    </row>
    <row r="25" spans="1:7">
      <c r="A25" s="275"/>
      <c r="B25" s="276"/>
      <c r="C25" s="146"/>
      <c r="D25" s="147"/>
      <c r="E25" s="148"/>
      <c r="F25" s="155">
        <f t="shared" si="0"/>
        <v>0</v>
      </c>
    </row>
    <row r="26" spans="1:7">
      <c r="A26" s="275"/>
      <c r="B26" s="276"/>
      <c r="C26" s="146"/>
      <c r="D26" s="147"/>
      <c r="E26" s="148"/>
      <c r="F26" s="155">
        <f t="shared" si="0"/>
        <v>0</v>
      </c>
    </row>
    <row r="27" spans="1:7">
      <c r="A27" s="275"/>
      <c r="B27" s="276"/>
      <c r="C27" s="146"/>
      <c r="D27" s="147"/>
      <c r="E27" s="148"/>
      <c r="F27" s="155">
        <f t="shared" si="0"/>
        <v>0</v>
      </c>
    </row>
    <row r="28" spans="1:7" ht="15.75" thickBot="1">
      <c r="A28" s="275"/>
      <c r="B28" s="276"/>
      <c r="C28" s="146"/>
      <c r="D28" s="147"/>
      <c r="E28" s="148"/>
      <c r="F28" s="155">
        <f t="shared" si="0"/>
        <v>0</v>
      </c>
    </row>
    <row r="29" spans="1:7" ht="15.75" thickBot="1">
      <c r="A29" s="37" t="s">
        <v>854</v>
      </c>
      <c r="B29" s="37"/>
      <c r="F29" s="116">
        <f>SUM(F15:F28)</f>
        <v>0</v>
      </c>
    </row>
    <row r="30" spans="1:7" ht="15.75" thickTop="1">
      <c r="A30" s="56" t="s">
        <v>65</v>
      </c>
      <c r="B30" s="37"/>
      <c r="G30" s="66"/>
    </row>
    <row r="31" spans="1:7">
      <c r="B31" s="37"/>
      <c r="G31" s="66"/>
    </row>
  </sheetData>
  <sheetProtection algorithmName="SHA-512" hashValue="GvpPqzEceBfMqI19LunUTIGCjywXMegANDEyZ9b1BusfSKTFRTzrCzaPkKPRFf3JLlV2Q7GRpcepb3KvzhWCwg==" saltValue="fblTyijEEr9Aoaa9bxPTdw==" spinCount="100000" sheet="1"/>
  <mergeCells count="23">
    <mergeCell ref="A28:B28"/>
    <mergeCell ref="A22:B22"/>
    <mergeCell ref="A13:B14"/>
    <mergeCell ref="A15:B15"/>
    <mergeCell ref="A20:B20"/>
    <mergeCell ref="A21:B21"/>
    <mergeCell ref="A23:B23"/>
    <mergeCell ref="A24:B24"/>
    <mergeCell ref="A25:B25"/>
    <mergeCell ref="A26:B26"/>
    <mergeCell ref="A27:B27"/>
    <mergeCell ref="A2:F2"/>
    <mergeCell ref="A1:F1"/>
    <mergeCell ref="A16:B16"/>
    <mergeCell ref="A17:B17"/>
    <mergeCell ref="A19:B19"/>
    <mergeCell ref="A4:F4"/>
    <mergeCell ref="A3:F3"/>
    <mergeCell ref="B7:F7"/>
    <mergeCell ref="B8:F8"/>
    <mergeCell ref="B9:F9"/>
    <mergeCell ref="A18:B18"/>
    <mergeCell ref="A12:F12"/>
  </mergeCells>
  <phoneticPr fontId="24" type="noConversion"/>
  <printOptions horizontalCentered="1" verticalCentered="1"/>
  <pageMargins left="0.25" right="0.25" top="0.25" bottom="0.25" header="0" footer="0"/>
  <pageSetup orientation="landscape" horizontalDpi="1200" verticalDpi="1200"/>
  <headerFooter differentOddEven="1"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D34"/>
  <sheetViews>
    <sheetView topLeftCell="A9" zoomScaleNormal="100" zoomScaleSheetLayoutView="100" workbookViewId="0">
      <selection activeCell="B13" sqref="B13:B17"/>
    </sheetView>
  </sheetViews>
  <sheetFormatPr defaultColWidth="11.42578125" defaultRowHeight="15"/>
  <cols>
    <col min="1" max="1" width="44.140625" style="187" customWidth="1"/>
    <col min="2" max="2" width="42.140625" style="181" bestFit="1" customWidth="1"/>
    <col min="3" max="16384" width="11.42578125" style="187"/>
  </cols>
  <sheetData>
    <row r="1" spans="1:2" s="180" customFormat="1">
      <c r="A1" s="248" t="s">
        <v>0</v>
      </c>
      <c r="B1" s="248"/>
    </row>
    <row r="2" spans="1:2" s="180" customFormat="1">
      <c r="A2" s="248" t="s">
        <v>1</v>
      </c>
      <c r="B2" s="248"/>
    </row>
    <row r="3" spans="1:2" s="180" customFormat="1">
      <c r="A3" s="248" t="s">
        <v>750</v>
      </c>
      <c r="B3" s="248"/>
    </row>
    <row r="4" spans="1:2" s="180" customFormat="1">
      <c r="A4" s="248" t="str">
        <f>+'Operating Fund Summary'!A3</f>
        <v>FOR THE FISCAL YEAR ENDING June 30, 2020</v>
      </c>
      <c r="B4" s="248"/>
    </row>
    <row r="5" spans="1:2" s="180" customFormat="1">
      <c r="B5" s="181"/>
    </row>
    <row r="6" spans="1:2" s="180" customFormat="1">
      <c r="B6" s="181"/>
    </row>
    <row r="7" spans="1:2" s="180" customFormat="1">
      <c r="B7" s="181"/>
    </row>
    <row r="8" spans="1:2" s="184" customFormat="1">
      <c r="A8" s="182" t="s">
        <v>850</v>
      </c>
      <c r="B8" s="183" t="str">
        <f>IF('Operating Fund Summary'!B5=0,"",'Operating Fund Summary'!B5)</f>
        <v>Select SmarTag From Dropdown</v>
      </c>
    </row>
    <row r="9" spans="1:2" s="184" customFormat="1">
      <c r="A9" s="182" t="s">
        <v>838</v>
      </c>
      <c r="B9" s="183" t="str">
        <f>IF('Operating Fund Summary'!B6=0,"",'Operating Fund Summary'!B6)</f>
        <v>This will auto populate</v>
      </c>
    </row>
    <row r="10" spans="1:2" s="184" customFormat="1">
      <c r="A10" s="182" t="s">
        <v>839</v>
      </c>
      <c r="B10" s="183" t="str">
        <f>IF('Operating Fund Summary'!B7=0,"",'Operating Fund Summary'!B7)</f>
        <v>Student Government Operating</v>
      </c>
    </row>
    <row r="11" spans="1:2" ht="43.15" customHeight="1" thickBot="1">
      <c r="A11" s="185"/>
      <c r="B11" s="186"/>
    </row>
    <row r="12" spans="1:2">
      <c r="A12" s="188" t="s">
        <v>4</v>
      </c>
      <c r="B12" s="189" t="s">
        <v>1013</v>
      </c>
    </row>
    <row r="13" spans="1:2">
      <c r="A13" s="190" t="s">
        <v>848</v>
      </c>
      <c r="B13" s="149"/>
    </row>
    <row r="14" spans="1:2">
      <c r="A14" s="190" t="s">
        <v>14</v>
      </c>
      <c r="B14" s="149"/>
    </row>
    <row r="15" spans="1:2">
      <c r="A15" s="190" t="s">
        <v>847</v>
      </c>
      <c r="B15" s="149"/>
    </row>
    <row r="16" spans="1:2">
      <c r="A16" s="191" t="s">
        <v>849</v>
      </c>
      <c r="B16" s="149"/>
    </row>
    <row r="17" spans="1:4">
      <c r="A17" s="150"/>
      <c r="B17" s="149"/>
    </row>
    <row r="18" spans="1:4">
      <c r="A18" s="150"/>
      <c r="B18" s="149"/>
    </row>
    <row r="19" spans="1:4">
      <c r="A19" s="150"/>
      <c r="B19" s="149"/>
    </row>
    <row r="20" spans="1:4">
      <c r="A20" s="150"/>
      <c r="B20" s="149"/>
    </row>
    <row r="21" spans="1:4">
      <c r="A21" s="150"/>
      <c r="B21" s="149"/>
    </row>
    <row r="22" spans="1:4" ht="15.75" thickBot="1">
      <c r="A22" s="192" t="s">
        <v>856</v>
      </c>
      <c r="B22" s="193">
        <f>SUM(B13:B21)</f>
        <v>0</v>
      </c>
    </row>
    <row r="23" spans="1:4" ht="15.75" thickTop="1">
      <c r="A23" s="194" t="s">
        <v>17</v>
      </c>
      <c r="B23" s="195"/>
    </row>
    <row r="24" spans="1:4">
      <c r="A24" s="194"/>
      <c r="B24" s="195"/>
    </row>
    <row r="25" spans="1:4" ht="15.75" thickBot="1">
      <c r="A25" s="196"/>
      <c r="B25" s="197"/>
      <c r="D25" s="198" t="s">
        <v>105</v>
      </c>
    </row>
    <row r="26" spans="1:4">
      <c r="A26" s="199" t="s">
        <v>109</v>
      </c>
      <c r="B26" s="200" t="s">
        <v>1013</v>
      </c>
      <c r="D26" s="198"/>
    </row>
    <row r="27" spans="1:4">
      <c r="A27" s="201" t="s">
        <v>879</v>
      </c>
      <c r="B27" s="202"/>
      <c r="D27" s="198"/>
    </row>
    <row r="28" spans="1:4">
      <c r="A28" s="151"/>
      <c r="B28" s="152"/>
      <c r="D28" s="198"/>
    </row>
    <row r="29" spans="1:4">
      <c r="A29" s="151"/>
      <c r="B29" s="152"/>
      <c r="D29" s="198"/>
    </row>
    <row r="30" spans="1:4" ht="15.75" thickBot="1">
      <c r="A30" s="151"/>
      <c r="B30" s="152"/>
      <c r="D30" s="198"/>
    </row>
    <row r="31" spans="1:4" ht="15.75" thickBot="1">
      <c r="A31" s="203" t="s">
        <v>860</v>
      </c>
      <c r="B31" s="204">
        <f>SUM(B28:B30)</f>
        <v>0</v>
      </c>
      <c r="D31" s="198"/>
    </row>
    <row r="32" spans="1:4" ht="15.75" thickTop="1">
      <c r="A32" s="194" t="s">
        <v>17</v>
      </c>
      <c r="B32" s="205"/>
      <c r="D32" s="198"/>
    </row>
    <row r="34" spans="1:1">
      <c r="A34" s="206" t="s">
        <v>845</v>
      </c>
    </row>
  </sheetData>
  <sheetProtection algorithmName="SHA-512" hashValue="TH/n56hNHuyY4RaeRxJYkJ88Qsmt+Mo1JszFsYFAh4UMdQrzXU8S5vQflaju+pD9hVquPSICEwyNjkw6NCRkEw==" saltValue="+vWv+uc3Hr+pqCgQeMKh3Q==" spinCount="100000" sheet="1"/>
  <customSheetViews>
    <customSheetView guid="{0FED1CFE-2DD4-41CE-A04B-68DEBA5D2A38}" showPageBreaks="1" fitToPage="1" printArea="1" topLeftCell="B21">
      <selection activeCell="G49" sqref="G49:G50"/>
      <pageMargins left="0.25" right="0.25" top="0.25" bottom="0.25" header="0.05" footer="0.05"/>
      <printOptions horizontalCentered="1" verticalCentered="1"/>
      <pageSetup scale="97" orientation="portrait"/>
      <headerFooter differentOddEven="1" differentFirst="1"/>
    </customSheetView>
    <customSheetView guid="{CE90A49D-D1F4-41C4-9F09-CD65997C02E6}" fitToPage="1" topLeftCell="B21">
      <selection activeCell="B38" sqref="B38"/>
      <pageMargins left="0.25" right="0.25" top="0.25" bottom="0.25" header="0.05" footer="0.05"/>
      <printOptions horizontalCentered="1" verticalCentered="1"/>
      <pageSetup scale="97" orientation="portrait"/>
      <headerFooter differentOddEven="1" differentFirst="1"/>
    </customSheetView>
    <customSheetView guid="{33B1B745-8793-4419-9A7E-C4F1C94CB636}" showPageBreaks="1" fitToPage="1" printArea="1" view="pageBreakPreview">
      <selection activeCell="A46" sqref="A46"/>
      <pageMargins left="0.25" right="0.25" top="0.25" bottom="0.25" header="0.05" footer="0.05"/>
      <printOptions horizontalCentered="1" verticalCentered="1"/>
      <pageSetup scale="97" orientation="portrait"/>
      <headerFooter differentOddEven="1" differentFirst="1"/>
    </customSheetView>
    <customSheetView guid="{0A7332CA-D094-47A0-A6F7-86EE8820F0DB}" showPageBreaks="1" fitToPage="1" printArea="1" view="pageBreakPreview" showRuler="0" topLeftCell="A21">
      <selection activeCell="C17" sqref="C17"/>
      <pageMargins left="0.25" right="0.25" top="0.25" bottom="0.25" header="0.05" footer="0.05"/>
      <printOptions horizontalCentered="1" verticalCentered="1"/>
      <pageSetup scale="97" orientation="portrait"/>
      <headerFooter alignWithMargins="0"/>
    </customSheetView>
    <customSheetView guid="{5C45CE92-5865-42B0-A7B1-C1D81846A77D}" showPageBreaks="1" fitToPage="1" printArea="1" view="pageBreakPreview" topLeftCell="A22">
      <selection activeCell="B41" sqref="B41"/>
      <pageMargins left="0.25" right="0.25" top="0.25" bottom="0.25" header="0.05" footer="0.05"/>
      <printOptions horizontalCentered="1" verticalCentered="1"/>
      <pageSetup scale="97" orientation="portrait"/>
      <headerFooter differentOddEven="1" differentFirst="1"/>
    </customSheetView>
    <customSheetView guid="{598C1E36-8F08-4BB1-90C4-58A0C77582D4}" showPageBreaks="1" fitToPage="1" printArea="1" view="pageBreakPreview">
      <selection activeCell="B41" sqref="B41"/>
      <pageMargins left="0.25" right="0.25" top="0.25" bottom="0.25" header="0.05" footer="0.05"/>
      <printOptions horizontalCentered="1" verticalCentered="1"/>
      <pageSetup scale="97" orientation="portrait"/>
      <headerFooter differentOddEven="1" differentFirst="1"/>
    </customSheetView>
    <customSheetView guid="{9117A6E4-3188-4ED9-B4F9-227F3ED36B8E}" showPageBreaks="1" fitToPage="1" printArea="1" topLeftCell="B21">
      <selection activeCell="B38" sqref="B38"/>
      <pageMargins left="0.25" right="0.25" top="0.25" bottom="0.25" header="0.05" footer="0.05"/>
      <printOptions horizontalCentered="1" verticalCentered="1"/>
      <pageSetup scale="97" orientation="portrait"/>
      <headerFooter differentOddEven="1" differentFirst="1"/>
    </customSheetView>
  </customSheetViews>
  <mergeCells count="4">
    <mergeCell ref="A1:B1"/>
    <mergeCell ref="A2:B2"/>
    <mergeCell ref="A3:B3"/>
    <mergeCell ref="A4:B4"/>
  </mergeCells>
  <phoneticPr fontId="0" type="noConversion"/>
  <printOptions horizontalCentered="1" verticalCentered="1"/>
  <pageMargins left="0.25" right="0.25" top="0.25" bottom="0.25" header="0.05" footer="0.05"/>
  <pageSetup scale="97" orientation="portrait" r:id="rId1"/>
  <headerFooter differentOddEven="1"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61"/>
  <sheetViews>
    <sheetView topLeftCell="A34" zoomScaleNormal="100" workbookViewId="0">
      <selection activeCell="E49" sqref="E49"/>
    </sheetView>
  </sheetViews>
  <sheetFormatPr defaultRowHeight="12.75"/>
  <cols>
    <col min="1" max="1" width="5.28515625" customWidth="1"/>
    <col min="2" max="2" width="52.28515625" customWidth="1"/>
    <col min="3" max="3" width="15.28515625" customWidth="1"/>
    <col min="4" max="4" width="15.42578125" customWidth="1"/>
    <col min="5" max="5" width="14.140625" customWidth="1"/>
  </cols>
  <sheetData>
    <row r="2" spans="2:5" ht="15.75">
      <c r="B2" s="3" t="s">
        <v>0</v>
      </c>
      <c r="C2" s="3"/>
      <c r="D2" s="3"/>
      <c r="E2" s="3"/>
    </row>
    <row r="3" spans="2:5" ht="15.75">
      <c r="B3" s="3" t="s">
        <v>31</v>
      </c>
      <c r="C3" s="3"/>
      <c r="D3" s="3"/>
      <c r="E3" s="3"/>
    </row>
    <row r="4" spans="2:5" ht="15.75">
      <c r="B4" s="3"/>
      <c r="C4" s="3"/>
      <c r="D4" s="3"/>
      <c r="E4" s="3"/>
    </row>
    <row r="5" spans="2:5" ht="15.75">
      <c r="B5" s="3" t="str">
        <f>+'Operating Fund Summary'!A3</f>
        <v>FOR THE FISCAL YEAR ENDING June 30, 2020</v>
      </c>
      <c r="C5" s="3"/>
      <c r="D5" s="3"/>
      <c r="E5" s="3"/>
    </row>
    <row r="6" spans="2:5" ht="15">
      <c r="B6" s="4"/>
      <c r="C6" s="4"/>
      <c r="D6" s="4"/>
      <c r="E6" s="4"/>
    </row>
    <row r="7" spans="2:5" ht="15.75">
      <c r="B7" s="3" t="str">
        <f>+'Operating Fund Summary'!A6</f>
        <v>Account Name:</v>
      </c>
      <c r="C7" s="3"/>
      <c r="D7" s="8"/>
      <c r="E7" s="9"/>
    </row>
    <row r="8" spans="2:5" ht="15.75">
      <c r="B8" s="10"/>
      <c r="C8" s="3"/>
      <c r="D8" s="3"/>
      <c r="E8" s="3"/>
    </row>
    <row r="9" spans="2:5" ht="15.75">
      <c r="B9" s="3" t="str">
        <f>+'Operating Fund Summary'!A5</f>
        <v>SmartTag:</v>
      </c>
      <c r="C9" s="3"/>
      <c r="D9" s="3"/>
      <c r="E9" s="3"/>
    </row>
    <row r="10" spans="2:5" ht="15.75">
      <c r="B10" s="3" t="s">
        <v>18</v>
      </c>
      <c r="C10" s="3"/>
      <c r="D10" s="3"/>
      <c r="E10" s="3"/>
    </row>
    <row r="11" spans="2:5" ht="15.75">
      <c r="B11" s="3" t="s">
        <v>19</v>
      </c>
      <c r="E11" s="3"/>
    </row>
    <row r="12" spans="2:5" ht="15.75">
      <c r="B12" s="3" t="s">
        <v>30</v>
      </c>
      <c r="C12" s="3"/>
      <c r="D12" s="3"/>
      <c r="E12" s="3"/>
    </row>
    <row r="13" spans="2:5" ht="16.5" thickBot="1">
      <c r="B13" s="3" t="s">
        <v>20</v>
      </c>
      <c r="C13" s="5"/>
      <c r="D13" s="5"/>
      <c r="E13" s="27"/>
    </row>
    <row r="14" spans="2:5" ht="35.1" customHeight="1" thickBot="1">
      <c r="B14" s="7" t="s">
        <v>4</v>
      </c>
      <c r="C14" s="29" t="s">
        <v>32</v>
      </c>
      <c r="D14" s="31" t="s">
        <v>42</v>
      </c>
      <c r="E14" s="28"/>
    </row>
    <row r="15" spans="2:5" ht="15.75">
      <c r="B15" s="23" t="s">
        <v>21</v>
      </c>
      <c r="C15" s="30"/>
      <c r="D15" s="32"/>
      <c r="E15" s="13"/>
    </row>
    <row r="16" spans="2:5" ht="31.5">
      <c r="B16" s="31" t="s">
        <v>43</v>
      </c>
      <c r="C16" s="26"/>
      <c r="D16" s="32"/>
      <c r="E16" s="13"/>
    </row>
    <row r="17" spans="2:5" ht="15.75">
      <c r="B17" s="25" t="s">
        <v>36</v>
      </c>
      <c r="C17" s="26"/>
      <c r="D17" s="32"/>
      <c r="E17" s="13"/>
    </row>
    <row r="18" spans="2:5" ht="15.75">
      <c r="B18" s="25" t="s">
        <v>37</v>
      </c>
      <c r="C18" s="26"/>
      <c r="D18" s="32"/>
      <c r="E18" s="13"/>
    </row>
    <row r="19" spans="2:5" ht="15.75">
      <c r="B19" s="25" t="s">
        <v>38</v>
      </c>
      <c r="C19" s="26"/>
      <c r="D19" s="32"/>
      <c r="E19" s="13"/>
    </row>
    <row r="20" spans="2:5" ht="15.75">
      <c r="B20" s="25" t="s">
        <v>39</v>
      </c>
      <c r="C20" s="26"/>
      <c r="D20" s="32"/>
      <c r="E20" s="13"/>
    </row>
    <row r="21" spans="2:5" ht="15.75">
      <c r="B21" s="25" t="s">
        <v>40</v>
      </c>
      <c r="C21" s="26"/>
      <c r="D21" s="32"/>
      <c r="E21" s="13"/>
    </row>
    <row r="22" spans="2:5" ht="15.75">
      <c r="B22" s="12"/>
      <c r="C22" s="13"/>
      <c r="D22" s="13"/>
      <c r="E22" s="13"/>
    </row>
    <row r="23" spans="2:5" ht="31.5">
      <c r="B23" s="33" t="s">
        <v>4</v>
      </c>
      <c r="C23" s="24"/>
      <c r="D23" s="24"/>
      <c r="E23" s="34" t="s">
        <v>33</v>
      </c>
    </row>
    <row r="24" spans="2:5" ht="15.75">
      <c r="B24" s="25" t="s">
        <v>21</v>
      </c>
      <c r="C24" s="24"/>
      <c r="D24" s="24"/>
      <c r="E24" s="24"/>
    </row>
    <row r="25" spans="2:5" ht="15.75">
      <c r="B25" s="12"/>
      <c r="C25" s="13"/>
      <c r="D25" s="13"/>
      <c r="E25" s="13"/>
    </row>
    <row r="26" spans="2:5" ht="32.25" thickBot="1">
      <c r="B26" s="14" t="s">
        <v>41</v>
      </c>
      <c r="C26" s="15"/>
      <c r="D26" s="15"/>
      <c r="E26" s="35" t="s">
        <v>33</v>
      </c>
    </row>
    <row r="27" spans="2:5" ht="16.5" thickBot="1">
      <c r="B27" s="6" t="s">
        <v>15</v>
      </c>
      <c r="C27" s="11"/>
      <c r="D27" s="16"/>
      <c r="E27" s="16"/>
    </row>
    <row r="28" spans="2:5" ht="16.5" thickBot="1">
      <c r="B28" s="2" t="s">
        <v>14</v>
      </c>
      <c r="C28" s="11"/>
      <c r="D28" s="11"/>
      <c r="E28" s="11"/>
    </row>
    <row r="29" spans="2:5" ht="16.5" thickBot="1">
      <c r="B29" s="6" t="s">
        <v>6</v>
      </c>
      <c r="C29" s="11"/>
      <c r="D29" s="11"/>
      <c r="E29" s="11"/>
    </row>
    <row r="30" spans="2:5" ht="16.5" thickBot="1">
      <c r="B30" s="6" t="s">
        <v>5</v>
      </c>
      <c r="C30" s="11"/>
      <c r="D30" s="11"/>
      <c r="E30" s="11"/>
    </row>
    <row r="31" spans="2:5" ht="16.5" thickBot="1">
      <c r="B31" s="6" t="s">
        <v>7</v>
      </c>
      <c r="C31" s="11"/>
      <c r="D31" s="11"/>
      <c r="E31" s="11"/>
    </row>
    <row r="32" spans="2:5" ht="16.5" thickBot="1">
      <c r="B32" s="6" t="s">
        <v>16</v>
      </c>
      <c r="C32" s="11"/>
      <c r="D32" s="11"/>
      <c r="E32" s="11"/>
    </row>
    <row r="33" spans="2:5" ht="16.5" thickBot="1">
      <c r="B33" s="6" t="s">
        <v>8</v>
      </c>
      <c r="C33" s="11"/>
      <c r="D33" s="11"/>
      <c r="E33" s="11"/>
    </row>
    <row r="34" spans="2:5" ht="16.5" thickBot="1">
      <c r="B34" s="6" t="s">
        <v>9</v>
      </c>
      <c r="C34" s="11"/>
      <c r="D34" s="11"/>
      <c r="E34" s="11"/>
    </row>
    <row r="35" spans="2:5" ht="16.5" thickBot="1">
      <c r="B35" s="2" t="s">
        <v>10</v>
      </c>
      <c r="C35" s="11"/>
      <c r="D35" s="11"/>
      <c r="E35" s="11"/>
    </row>
    <row r="36" spans="2:5" ht="16.5" thickBot="1">
      <c r="B36" s="2" t="s">
        <v>11</v>
      </c>
      <c r="C36" s="11"/>
      <c r="D36" s="11"/>
      <c r="E36" s="11"/>
    </row>
    <row r="37" spans="2:5" ht="16.5" thickBot="1">
      <c r="B37" s="2" t="s">
        <v>12</v>
      </c>
      <c r="C37" s="11"/>
      <c r="D37" s="11"/>
      <c r="E37" s="11"/>
    </row>
    <row r="38" spans="2:5" ht="16.5" thickBot="1">
      <c r="B38" s="2" t="s">
        <v>13</v>
      </c>
      <c r="C38" s="11"/>
      <c r="D38" s="11"/>
      <c r="E38" s="11"/>
    </row>
    <row r="39" spans="2:5" ht="32.25" thickBot="1">
      <c r="B39" s="1" t="s">
        <v>45</v>
      </c>
      <c r="C39" s="11"/>
      <c r="D39" s="11"/>
      <c r="E39" s="11"/>
    </row>
    <row r="40" spans="2:5" ht="16.5" thickBot="1">
      <c r="B40" s="25" t="s">
        <v>36</v>
      </c>
      <c r="C40" s="11"/>
      <c r="D40" s="11"/>
      <c r="E40" s="11"/>
    </row>
    <row r="41" spans="2:5" ht="16.5" thickBot="1">
      <c r="B41" s="25" t="s">
        <v>37</v>
      </c>
      <c r="C41" s="11"/>
      <c r="D41" s="11"/>
      <c r="E41" s="11"/>
    </row>
    <row r="42" spans="2:5" ht="16.5" thickBot="1">
      <c r="B42" s="25" t="s">
        <v>38</v>
      </c>
      <c r="C42" s="11"/>
      <c r="D42" s="11"/>
      <c r="E42" s="11"/>
    </row>
    <row r="43" spans="2:5" ht="16.5" thickBot="1">
      <c r="B43" s="25" t="s">
        <v>39</v>
      </c>
      <c r="C43" s="17"/>
      <c r="D43" s="17"/>
      <c r="E43" s="11"/>
    </row>
    <row r="44" spans="2:5" ht="16.5" thickBot="1">
      <c r="B44" s="25" t="s">
        <v>40</v>
      </c>
      <c r="C44" s="17"/>
      <c r="D44" s="17"/>
      <c r="E44" s="11"/>
    </row>
    <row r="45" spans="2:5" ht="16.5" thickBot="1">
      <c r="B45" s="2"/>
      <c r="C45" s="17"/>
      <c r="D45" s="17"/>
      <c r="E45" s="11"/>
    </row>
    <row r="46" spans="2:5" ht="16.5" thickBot="1">
      <c r="B46" s="2" t="s">
        <v>22</v>
      </c>
      <c r="C46" s="18">
        <f>SUM(C27:C43)</f>
        <v>0</v>
      </c>
      <c r="D46" s="18">
        <f>SUM(D27:D43)</f>
        <v>0</v>
      </c>
      <c r="E46" s="18">
        <f>SUM(E27:E43)</f>
        <v>0</v>
      </c>
    </row>
    <row r="48" spans="2:5" ht="72">
      <c r="B48" s="36" t="s">
        <v>44</v>
      </c>
      <c r="C48" s="20"/>
    </row>
    <row r="49" spans="2:3" ht="15.75">
      <c r="B49" s="19"/>
      <c r="C49" s="20"/>
    </row>
    <row r="50" spans="2:3" ht="15.75">
      <c r="B50" s="21"/>
      <c r="C50" s="21"/>
    </row>
    <row r="51" spans="2:3" ht="15.75">
      <c r="B51" s="21"/>
      <c r="C51" s="20"/>
    </row>
    <row r="52" spans="2:3" ht="15.75">
      <c r="B52" s="21"/>
      <c r="C52" s="20"/>
    </row>
    <row r="53" spans="2:3" ht="15.75">
      <c r="B53" s="19"/>
      <c r="C53" s="22"/>
    </row>
    <row r="54" spans="2:3" ht="15.75">
      <c r="B54" s="21"/>
      <c r="C54" s="20"/>
    </row>
    <row r="55" spans="2:3" ht="15.75">
      <c r="B55" s="21"/>
      <c r="C55" s="20"/>
    </row>
    <row r="56" spans="2:3" ht="15.75">
      <c r="B56" s="21"/>
      <c r="C56" s="20"/>
    </row>
    <row r="57" spans="2:3" ht="15.75">
      <c r="B57" s="21"/>
      <c r="C57" s="20"/>
    </row>
    <row r="58" spans="2:3" ht="15.75">
      <c r="B58" s="21"/>
      <c r="C58" s="20"/>
    </row>
    <row r="59" spans="2:3" ht="15.75">
      <c r="B59" s="21"/>
      <c r="C59" s="20"/>
    </row>
    <row r="60" spans="2:3" ht="15.75">
      <c r="B60" s="21"/>
      <c r="C60" s="20"/>
    </row>
    <row r="61" spans="2:3" ht="15.75">
      <c r="B61" s="21"/>
      <c r="C61" s="20"/>
    </row>
  </sheetData>
  <customSheetViews>
    <customSheetView guid="{0FED1CFE-2DD4-41CE-A04B-68DEBA5D2A38}" state="hidden">
      <selection activeCell="E49" sqref="E49"/>
      <pageMargins left="0.25" right="0.25" top="0.25" bottom="0.25" header="0.25" footer="0.25"/>
      <printOptions horizontalCentered="1" verticalCentered="1"/>
      <pageSetup scale="89" orientation="portrait" horizontalDpi="1200" verticalDpi="1200"/>
      <headerFooter differentOddEven="1" differentFirst="1"/>
    </customSheetView>
    <customSheetView guid="{CE90A49D-D1F4-41C4-9F09-CD65997C02E6}" state="hidden">
      <selection activeCell="E49" sqref="E49"/>
      <pageMargins left="0.25" right="0.25" top="0.25" bottom="0.25" header="0.25" footer="0.25"/>
      <printOptions horizontalCentered="1" verticalCentered="1"/>
      <pageSetup scale="89" orientation="portrait" horizontalDpi="1200" verticalDpi="1200"/>
      <headerFooter differentOddEven="1" differentFirst="1"/>
    </customSheetView>
    <customSheetView guid="{33B1B745-8793-4419-9A7E-C4F1C94CB636}" state="hidden" topLeftCell="A22">
      <selection activeCell="F39" sqref="F39"/>
      <pageMargins left="0.25" right="0.25" top="0.25" bottom="0.25" header="0.25" footer="0.25"/>
      <printOptions horizontalCentered="1" verticalCentered="1"/>
      <pageSetup scale="89" orientation="portrait" horizontalDpi="1200" verticalDpi="1200"/>
      <headerFooter differentOddEven="1" differentFirst="1"/>
    </customSheetView>
    <customSheetView guid="{0A7332CA-D094-47A0-A6F7-86EE8820F0DB}" showRuler="0" topLeftCell="B19">
      <selection activeCell="B4" sqref="B4"/>
      <pageMargins left="0.25" right="0.25" top="0.25" bottom="0.25" header="0.25" footer="0.25"/>
      <pageSetup scale="89" orientation="portrait" horizontalDpi="1200" verticalDpi="1200"/>
      <headerFooter alignWithMargins="0"/>
    </customSheetView>
    <customSheetView guid="{5C45CE92-5865-42B0-A7B1-C1D81846A77D}" showPageBreaks="1" topLeftCell="A7">
      <selection activeCell="C9" sqref="C9"/>
      <pageMargins left="0.25" right="0.25" top="0.25" bottom="0.25" header="0.25" footer="0.25"/>
      <printOptions horizontalCentered="1" verticalCentered="1"/>
      <pageSetup scale="89" orientation="portrait" horizontalDpi="1200" verticalDpi="1200"/>
      <headerFooter differentOddEven="1" differentFirst="1"/>
    </customSheetView>
    <customSheetView guid="{598C1E36-8F08-4BB1-90C4-58A0C77582D4}" topLeftCell="A7">
      <selection activeCell="C9" sqref="C9"/>
      <pageMargins left="0.25" right="0.25" top="0.25" bottom="0.25" header="0.25" footer="0.25"/>
      <printOptions horizontalCentered="1" verticalCentered="1"/>
      <pageSetup scale="89" orientation="portrait" horizontalDpi="1200" verticalDpi="1200"/>
      <headerFooter differentOddEven="1" differentFirst="1"/>
    </customSheetView>
    <customSheetView guid="{9117A6E4-3188-4ED9-B4F9-227F3ED36B8E}" showPageBreaks="1" state="hidden">
      <selection activeCell="E49" sqref="E49"/>
      <pageMargins left="0.25" right="0.25" top="0.25" bottom="0.25" header="0.25" footer="0.25"/>
      <printOptions horizontalCentered="1" verticalCentered="1"/>
      <pageSetup scale="89" orientation="portrait" horizontalDpi="1200" verticalDpi="1200"/>
      <headerFooter differentOddEven="1" differentFirst="1"/>
    </customSheetView>
  </customSheetViews>
  <phoneticPr fontId="7" type="noConversion"/>
  <printOptions horizontalCentered="1" verticalCentered="1"/>
  <pageMargins left="0.25" right="0.25" top="0.25" bottom="0.25" header="0.25" footer="0.25"/>
  <pageSetup scale="89" orientation="portrait" horizontalDpi="1200" verticalDpi="1200"/>
  <headerFooter differentOddEven="1" differentFirst="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I169"/>
  <sheetViews>
    <sheetView topLeftCell="A3" zoomScaleNormal="100" workbookViewId="0">
      <selection activeCell="B13" sqref="B13"/>
    </sheetView>
  </sheetViews>
  <sheetFormatPr defaultColWidth="9.140625" defaultRowHeight="15"/>
  <cols>
    <col min="1" max="1" width="29" style="156" customWidth="1"/>
    <col min="2" max="2" width="24.7109375" style="156" customWidth="1"/>
    <col min="3" max="3" width="29.42578125" style="156" customWidth="1"/>
    <col min="4" max="16384" width="9.140625" style="156"/>
  </cols>
  <sheetData>
    <row r="1" spans="1:4">
      <c r="A1" s="283" t="s">
        <v>880</v>
      </c>
      <c r="B1" s="283"/>
      <c r="C1" s="283"/>
    </row>
    <row r="2" spans="1:4">
      <c r="A2" s="248" t="s">
        <v>882</v>
      </c>
      <c r="B2" s="248"/>
      <c r="C2" s="248"/>
      <c r="D2" s="248"/>
    </row>
    <row r="3" spans="1:4" ht="15.75" thickBot="1">
      <c r="A3" s="157"/>
    </row>
    <row r="4" spans="1:4" ht="15.75" thickBot="1">
      <c r="A4" s="158" t="s">
        <v>850</v>
      </c>
      <c r="B4" s="284" t="str">
        <f>'Operating Fund Summary'!B5:D5</f>
        <v>Select SmarTag From Dropdown</v>
      </c>
      <c r="C4" s="285"/>
    </row>
    <row r="5" spans="1:4" ht="15.75" thickBot="1">
      <c r="A5" s="158" t="s">
        <v>838</v>
      </c>
      <c r="B5" s="284" t="str">
        <f>'Operating Fund Summary'!B6:D6</f>
        <v>This will auto populate</v>
      </c>
      <c r="C5" s="285"/>
    </row>
    <row r="6" spans="1:4" ht="15.75" thickBot="1">
      <c r="A6" s="158" t="s">
        <v>839</v>
      </c>
      <c r="B6" s="286" t="str">
        <f>'Operating Fund Summary'!B7:D7</f>
        <v>Student Government Operating</v>
      </c>
      <c r="C6" s="287"/>
    </row>
    <row r="7" spans="1:4">
      <c r="A7" s="158"/>
      <c r="B7" s="159"/>
      <c r="C7" s="159"/>
    </row>
    <row r="8" spans="1:4" ht="15.75" thickBot="1">
      <c r="A8" s="158"/>
      <c r="B8" s="159"/>
      <c r="C8" s="159"/>
    </row>
    <row r="9" spans="1:4" ht="30.75" thickBot="1">
      <c r="A9" s="160" t="s">
        <v>2</v>
      </c>
      <c r="B9" s="215" t="s">
        <v>1015</v>
      </c>
      <c r="C9" s="160" t="s">
        <v>1011</v>
      </c>
    </row>
    <row r="10" spans="1:4" ht="15.75" thickBot="1">
      <c r="A10" s="161" t="s">
        <v>97</v>
      </c>
      <c r="B10" s="162">
        <f>'Operating Fund Summary'!B24</f>
        <v>0</v>
      </c>
      <c r="C10" s="163">
        <f>'Operating Fund Summary'!C24</f>
        <v>0</v>
      </c>
    </row>
    <row r="11" spans="1:4" ht="15.75" thickBot="1">
      <c r="A11" s="164" t="s">
        <v>101</v>
      </c>
      <c r="B11" s="162">
        <f>'Operating Fund Summary'!B25</f>
        <v>0</v>
      </c>
      <c r="C11" s="163">
        <f>'Operating Fund Summary'!C25</f>
        <v>0</v>
      </c>
    </row>
    <row r="12" spans="1:4" ht="15.75" thickBot="1">
      <c r="A12" s="164" t="s">
        <v>149</v>
      </c>
      <c r="B12" s="162">
        <f>'Operating Fund Summary'!B26</f>
        <v>0</v>
      </c>
      <c r="C12" s="163">
        <f>'Operating Fund Summary'!C26</f>
        <v>0</v>
      </c>
    </row>
    <row r="13" spans="1:4" ht="15.75" thickBot="1">
      <c r="A13" s="164" t="s">
        <v>105</v>
      </c>
      <c r="B13" s="162">
        <f>'Operating Fund Summary'!B27</f>
        <v>0</v>
      </c>
      <c r="C13" s="163">
        <f>'Operating Fund Summary'!C27</f>
        <v>0</v>
      </c>
    </row>
    <row r="14" spans="1:4" ht="15.75" thickBot="1">
      <c r="A14" s="164" t="s">
        <v>109</v>
      </c>
      <c r="B14" s="162">
        <f>'Operating Fund Summary'!B28</f>
        <v>0</v>
      </c>
      <c r="C14" s="163">
        <f>'Operating Fund Summary'!C28</f>
        <v>0</v>
      </c>
    </row>
    <row r="15" spans="1:4" ht="15.75" thickBot="1">
      <c r="A15" s="164" t="s">
        <v>846</v>
      </c>
      <c r="B15" s="163">
        <f>'Operating Fund Summary'!B29</f>
        <v>0</v>
      </c>
      <c r="C15" s="163">
        <f>'Operating Fund Summary'!C29</f>
        <v>0</v>
      </c>
    </row>
    <row r="16" spans="1:4" ht="16.5" thickTop="1" thickBot="1">
      <c r="A16" s="165" t="s">
        <v>49</v>
      </c>
      <c r="B16" s="166">
        <f>'Operating Fund Summary'!B30</f>
        <v>0</v>
      </c>
      <c r="C16" s="163">
        <f>'Operating Fund Summary'!C30</f>
        <v>0</v>
      </c>
    </row>
    <row r="17" spans="1:8">
      <c r="A17" s="167"/>
    </row>
    <row r="18" spans="1:8">
      <c r="A18" s="158" t="s">
        <v>867</v>
      </c>
      <c r="C18" s="168" t="s">
        <v>868</v>
      </c>
      <c r="D18" s="169">
        <f>C10</f>
        <v>0</v>
      </c>
      <c r="H18" s="158"/>
    </row>
    <row r="19" spans="1:8">
      <c r="A19" s="158" t="s">
        <v>862</v>
      </c>
    </row>
    <row r="20" spans="1:8">
      <c r="A20" s="158"/>
    </row>
    <row r="21" spans="1:8">
      <c r="A21" s="158"/>
    </row>
    <row r="22" spans="1:8">
      <c r="A22" s="158"/>
    </row>
    <row r="23" spans="1:8">
      <c r="A23" s="158"/>
    </row>
    <row r="24" spans="1:8">
      <c r="A24" s="158"/>
    </row>
    <row r="25" spans="1:8">
      <c r="A25" s="158"/>
    </row>
    <row r="26" spans="1:8">
      <c r="A26" s="158"/>
    </row>
    <row r="27" spans="1:8">
      <c r="A27" s="158"/>
    </row>
    <row r="28" spans="1:8">
      <c r="A28" s="158"/>
    </row>
    <row r="29" spans="1:8">
      <c r="A29" s="158"/>
    </row>
    <row r="30" spans="1:8">
      <c r="A30" s="158"/>
    </row>
    <row r="31" spans="1:8">
      <c r="A31" s="158"/>
    </row>
    <row r="32" spans="1:8">
      <c r="A32" s="158"/>
    </row>
    <row r="33" spans="1:4">
      <c r="A33" s="158"/>
    </row>
    <row r="34" spans="1:4">
      <c r="A34" s="170"/>
      <c r="B34" s="170"/>
      <c r="C34" s="170"/>
    </row>
    <row r="35" spans="1:4">
      <c r="A35" s="158" t="s">
        <v>863</v>
      </c>
      <c r="C35" s="168" t="s">
        <v>868</v>
      </c>
      <c r="D35" s="169">
        <f>C11</f>
        <v>0</v>
      </c>
    </row>
    <row r="36" spans="1:4">
      <c r="A36" s="158" t="s">
        <v>862</v>
      </c>
    </row>
    <row r="37" spans="1:4">
      <c r="A37" s="158"/>
    </row>
    <row r="38" spans="1:4">
      <c r="A38" s="158"/>
    </row>
    <row r="39" spans="1:4">
      <c r="A39" s="158"/>
    </row>
    <row r="40" spans="1:4">
      <c r="A40" s="158"/>
    </row>
    <row r="41" spans="1:4">
      <c r="A41" s="158"/>
    </row>
    <row r="42" spans="1:4">
      <c r="A42" s="158"/>
    </row>
    <row r="43" spans="1:4">
      <c r="A43" s="158"/>
    </row>
    <row r="44" spans="1:4">
      <c r="A44" s="158"/>
    </row>
    <row r="45" spans="1:4">
      <c r="A45" s="158"/>
    </row>
    <row r="46" spans="1:4">
      <c r="A46" s="158"/>
    </row>
    <row r="47" spans="1:4">
      <c r="A47" s="158"/>
    </row>
    <row r="48" spans="1:4">
      <c r="A48" s="158"/>
    </row>
    <row r="49" spans="1:4">
      <c r="A49" s="158"/>
    </row>
    <row r="50" spans="1:4">
      <c r="A50" s="158"/>
    </row>
    <row r="51" spans="1:4">
      <c r="A51" s="171"/>
    </row>
    <row r="52" spans="1:4">
      <c r="A52" s="158" t="s">
        <v>864</v>
      </c>
      <c r="C52" s="168" t="s">
        <v>868</v>
      </c>
      <c r="D52" s="169">
        <f>C12</f>
        <v>0</v>
      </c>
    </row>
    <row r="53" spans="1:4">
      <c r="A53" s="158" t="s">
        <v>869</v>
      </c>
    </row>
    <row r="54" spans="1:4">
      <c r="A54" s="171"/>
    </row>
    <row r="55" spans="1:4">
      <c r="A55" s="171"/>
    </row>
    <row r="56" spans="1:4">
      <c r="A56" s="171"/>
    </row>
    <row r="57" spans="1:4">
      <c r="A57" s="171"/>
    </row>
    <row r="58" spans="1:4">
      <c r="A58" s="171"/>
    </row>
    <row r="59" spans="1:4">
      <c r="A59" s="171"/>
    </row>
    <row r="60" spans="1:4">
      <c r="A60" s="171"/>
    </row>
    <row r="61" spans="1:4">
      <c r="A61" s="171"/>
    </row>
    <row r="62" spans="1:4">
      <c r="A62" s="171"/>
    </row>
    <row r="63" spans="1:4">
      <c r="A63" s="171"/>
    </row>
    <row r="64" spans="1:4">
      <c r="A64" s="171"/>
    </row>
    <row r="65" spans="1:9">
      <c r="A65" s="171"/>
    </row>
    <row r="66" spans="1:9">
      <c r="A66" s="171"/>
    </row>
    <row r="67" spans="1:9">
      <c r="A67" s="158" t="s">
        <v>105</v>
      </c>
    </row>
    <row r="68" spans="1:9" ht="15" customHeight="1">
      <c r="A68" s="282" t="s">
        <v>881</v>
      </c>
      <c r="B68" s="282"/>
      <c r="C68" s="282"/>
      <c r="D68" s="282"/>
      <c r="E68" s="282"/>
      <c r="F68" s="282"/>
      <c r="G68" s="282"/>
    </row>
    <row r="69" spans="1:9">
      <c r="A69" s="282"/>
      <c r="B69" s="282"/>
      <c r="C69" s="282"/>
      <c r="D69" s="282"/>
      <c r="E69" s="282"/>
      <c r="F69" s="282"/>
      <c r="G69" s="282"/>
    </row>
    <row r="70" spans="1:9" ht="15.75" thickBot="1">
      <c r="A70" s="282"/>
      <c r="B70" s="282"/>
      <c r="C70" s="282"/>
      <c r="D70" s="282"/>
      <c r="E70" s="282"/>
      <c r="F70" s="282"/>
      <c r="G70" s="282"/>
    </row>
    <row r="71" spans="1:9" ht="30.75" thickBot="1">
      <c r="A71" s="172" t="s">
        <v>4</v>
      </c>
      <c r="B71" s="160" t="s">
        <v>1012</v>
      </c>
    </row>
    <row r="72" spans="1:9" ht="15.75" thickBot="1">
      <c r="A72" s="173" t="s">
        <v>848</v>
      </c>
      <c r="B72" s="174">
        <f>'FAU_F0167 - Expenses'!B13</f>
        <v>0</v>
      </c>
      <c r="C72" s="158" t="s">
        <v>865</v>
      </c>
      <c r="I72" s="158"/>
    </row>
    <row r="73" spans="1:9" ht="15.75" thickBot="1">
      <c r="A73" s="173" t="s">
        <v>14</v>
      </c>
      <c r="B73" s="175">
        <f>'FAU_F0167 - Expenses'!B14</f>
        <v>0</v>
      </c>
    </row>
    <row r="74" spans="1:9" ht="15.75" thickBot="1">
      <c r="A74" s="173" t="s">
        <v>847</v>
      </c>
      <c r="B74" s="175">
        <f>'FAU_F0167 - Expenses'!B15</f>
        <v>0</v>
      </c>
    </row>
    <row r="75" spans="1:9" ht="15.75" thickBot="1">
      <c r="A75" s="176" t="s">
        <v>849</v>
      </c>
      <c r="B75" s="175">
        <f>'FAU_F0167 - Expenses'!B16</f>
        <v>0</v>
      </c>
    </row>
    <row r="76" spans="1:9" ht="15.75" thickBot="1">
      <c r="A76" s="177" t="s">
        <v>870</v>
      </c>
      <c r="B76" s="175">
        <f>SUM('FAU_F0167 - Expenses'!B17:B21)</f>
        <v>0</v>
      </c>
    </row>
    <row r="77" spans="1:9" ht="15.75" thickBot="1">
      <c r="A77" s="177" t="s">
        <v>27</v>
      </c>
      <c r="B77" s="175">
        <f>'FAU_F0167 - Expenses'!B22</f>
        <v>0</v>
      </c>
    </row>
    <row r="79" spans="1:9">
      <c r="A79" s="178" t="s">
        <v>876</v>
      </c>
    </row>
    <row r="80" spans="1:9">
      <c r="A80" s="158" t="s">
        <v>874</v>
      </c>
      <c r="C80" s="168" t="s">
        <v>868</v>
      </c>
      <c r="D80" s="169">
        <f>B72</f>
        <v>0</v>
      </c>
    </row>
    <row r="81" spans="1:4">
      <c r="A81" s="158"/>
    </row>
    <row r="82" spans="1:4">
      <c r="A82" s="158"/>
    </row>
    <row r="83" spans="1:4">
      <c r="A83" s="158"/>
    </row>
    <row r="84" spans="1:4">
      <c r="A84" s="158"/>
    </row>
    <row r="85" spans="1:4">
      <c r="A85" s="158"/>
    </row>
    <row r="86" spans="1:4">
      <c r="A86" s="158"/>
    </row>
    <row r="87" spans="1:4">
      <c r="A87" s="158"/>
    </row>
    <row r="88" spans="1:4">
      <c r="A88" s="158"/>
    </row>
    <row r="89" spans="1:4">
      <c r="A89" s="158"/>
    </row>
    <row r="90" spans="1:4">
      <c r="A90" s="171"/>
    </row>
    <row r="91" spans="1:4">
      <c r="A91" s="171"/>
    </row>
    <row r="92" spans="1:4">
      <c r="A92" s="171"/>
    </row>
    <row r="93" spans="1:4">
      <c r="A93" s="171"/>
    </row>
    <row r="94" spans="1:4">
      <c r="A94" s="171"/>
    </row>
    <row r="95" spans="1:4">
      <c r="A95" s="158" t="s">
        <v>871</v>
      </c>
      <c r="C95" s="168" t="s">
        <v>868</v>
      </c>
      <c r="D95" s="169">
        <f>B73</f>
        <v>0</v>
      </c>
    </row>
    <row r="96" spans="1:4">
      <c r="A96" s="158"/>
      <c r="C96" s="168"/>
      <c r="D96" s="179"/>
    </row>
    <row r="97" spans="1:4">
      <c r="A97" s="158"/>
      <c r="C97" s="168"/>
      <c r="D97" s="179"/>
    </row>
    <row r="98" spans="1:4">
      <c r="A98" s="158"/>
      <c r="C98" s="168"/>
      <c r="D98" s="179"/>
    </row>
    <row r="99" spans="1:4">
      <c r="A99" s="158"/>
      <c r="C99" s="168"/>
      <c r="D99" s="179"/>
    </row>
    <row r="100" spans="1:4">
      <c r="A100" s="158"/>
      <c r="C100" s="168"/>
      <c r="D100" s="179"/>
    </row>
    <row r="101" spans="1:4">
      <c r="A101" s="158"/>
      <c r="C101" s="168"/>
      <c r="D101" s="179"/>
    </row>
    <row r="102" spans="1:4">
      <c r="A102" s="158"/>
      <c r="C102" s="168"/>
      <c r="D102" s="179"/>
    </row>
    <row r="103" spans="1:4">
      <c r="A103" s="158"/>
      <c r="C103" s="168"/>
      <c r="D103" s="179"/>
    </row>
    <row r="104" spans="1:4">
      <c r="A104" s="158"/>
      <c r="C104" s="168"/>
      <c r="D104" s="179"/>
    </row>
    <row r="105" spans="1:4">
      <c r="A105" s="171"/>
    </row>
    <row r="106" spans="1:4">
      <c r="A106" s="171"/>
    </row>
    <row r="107" spans="1:4">
      <c r="A107" s="171"/>
    </row>
    <row r="108" spans="1:4">
      <c r="A108" s="171"/>
    </row>
    <row r="109" spans="1:4">
      <c r="A109" s="171"/>
    </row>
    <row r="110" spans="1:4">
      <c r="A110" s="171"/>
    </row>
    <row r="111" spans="1:4">
      <c r="A111" s="171"/>
    </row>
    <row r="112" spans="1:4">
      <c r="A112" s="171"/>
    </row>
    <row r="113" spans="1:4">
      <c r="A113" s="158" t="s">
        <v>872</v>
      </c>
      <c r="C113" s="168" t="s">
        <v>868</v>
      </c>
      <c r="D113" s="169">
        <f>B74</f>
        <v>0</v>
      </c>
    </row>
    <row r="114" spans="1:4">
      <c r="A114" s="158"/>
      <c r="C114" s="168"/>
      <c r="D114" s="169"/>
    </row>
    <row r="115" spans="1:4">
      <c r="A115" s="158"/>
      <c r="C115" s="168"/>
      <c r="D115" s="169"/>
    </row>
    <row r="116" spans="1:4">
      <c r="A116" s="158"/>
      <c r="C116" s="168"/>
      <c r="D116" s="169"/>
    </row>
    <row r="117" spans="1:4">
      <c r="A117" s="158"/>
      <c r="C117" s="168"/>
      <c r="D117" s="169"/>
    </row>
    <row r="118" spans="1:4">
      <c r="A118" s="158"/>
      <c r="C118" s="168"/>
      <c r="D118" s="169"/>
    </row>
    <row r="119" spans="1:4">
      <c r="A119" s="158"/>
      <c r="C119" s="168"/>
      <c r="D119" s="179"/>
    </row>
    <row r="120" spans="1:4">
      <c r="A120" s="158"/>
      <c r="C120" s="168"/>
      <c r="D120" s="179"/>
    </row>
    <row r="121" spans="1:4">
      <c r="A121" s="158"/>
      <c r="C121" s="168"/>
      <c r="D121" s="179"/>
    </row>
    <row r="122" spans="1:4">
      <c r="A122" s="158"/>
      <c r="C122" s="168"/>
      <c r="D122" s="179"/>
    </row>
    <row r="123" spans="1:4">
      <c r="A123" s="158"/>
      <c r="C123" s="168"/>
      <c r="D123" s="179"/>
    </row>
    <row r="124" spans="1:4">
      <c r="A124" s="158"/>
      <c r="C124" s="168"/>
      <c r="D124" s="179"/>
    </row>
    <row r="125" spans="1:4">
      <c r="A125" s="158"/>
      <c r="C125" s="168"/>
      <c r="D125" s="179"/>
    </row>
    <row r="126" spans="1:4">
      <c r="A126" s="158"/>
      <c r="C126" s="168"/>
      <c r="D126" s="179"/>
    </row>
    <row r="127" spans="1:4">
      <c r="A127" s="158"/>
      <c r="C127" s="168"/>
      <c r="D127" s="179"/>
    </row>
    <row r="128" spans="1:4">
      <c r="A128" s="171"/>
    </row>
    <row r="129" spans="1:4">
      <c r="A129" s="158" t="s">
        <v>873</v>
      </c>
      <c r="C129" s="168" t="s">
        <v>868</v>
      </c>
      <c r="D129" s="169">
        <f>B75</f>
        <v>0</v>
      </c>
    </row>
    <row r="130" spans="1:4">
      <c r="A130" s="158"/>
      <c r="C130" s="168"/>
      <c r="D130" s="179"/>
    </row>
    <row r="131" spans="1:4">
      <c r="A131" s="158"/>
      <c r="C131" s="168"/>
      <c r="D131" s="179"/>
    </row>
    <row r="132" spans="1:4">
      <c r="A132" s="158"/>
      <c r="C132" s="168"/>
      <c r="D132" s="179"/>
    </row>
    <row r="133" spans="1:4">
      <c r="A133" s="158"/>
      <c r="C133" s="168"/>
      <c r="D133" s="179"/>
    </row>
    <row r="134" spans="1:4">
      <c r="A134" s="158"/>
      <c r="C134" s="168"/>
      <c r="D134" s="179"/>
    </row>
    <row r="135" spans="1:4">
      <c r="A135" s="158"/>
      <c r="C135" s="168"/>
      <c r="D135" s="179"/>
    </row>
    <row r="136" spans="1:4">
      <c r="A136" s="158"/>
      <c r="C136" s="168"/>
      <c r="D136" s="179"/>
    </row>
    <row r="137" spans="1:4">
      <c r="A137" s="158"/>
      <c r="C137" s="168"/>
      <c r="D137" s="179"/>
    </row>
    <row r="138" spans="1:4">
      <c r="A138" s="158"/>
      <c r="C138" s="168"/>
      <c r="D138" s="179"/>
    </row>
    <row r="139" spans="1:4">
      <c r="A139" s="158"/>
      <c r="C139" s="168"/>
      <c r="D139" s="179"/>
    </row>
    <row r="140" spans="1:4">
      <c r="A140" s="158"/>
      <c r="C140" s="168"/>
      <c r="D140" s="179"/>
    </row>
    <row r="141" spans="1:4">
      <c r="A141" s="158"/>
      <c r="C141" s="168"/>
      <c r="D141" s="179"/>
    </row>
    <row r="142" spans="1:4">
      <c r="A142" s="158"/>
      <c r="C142" s="168"/>
      <c r="D142" s="179"/>
    </row>
    <row r="143" spans="1:4">
      <c r="A143" s="158"/>
      <c r="C143" s="168"/>
      <c r="D143" s="179"/>
    </row>
    <row r="144" spans="1:4">
      <c r="A144" s="171"/>
    </row>
    <row r="145" spans="1:4">
      <c r="A145" s="171"/>
    </row>
    <row r="146" spans="1:4">
      <c r="A146" s="171"/>
    </row>
    <row r="147" spans="1:4">
      <c r="A147" s="171"/>
    </row>
    <row r="148" spans="1:4">
      <c r="A148" s="158" t="s">
        <v>875</v>
      </c>
      <c r="C148" s="168" t="s">
        <v>868</v>
      </c>
      <c r="D148" s="169">
        <f>B76</f>
        <v>0</v>
      </c>
    </row>
    <row r="149" spans="1:4">
      <c r="A149" s="158"/>
      <c r="C149" s="168"/>
      <c r="D149" s="169"/>
    </row>
    <row r="150" spans="1:4">
      <c r="A150" s="158"/>
      <c r="C150" s="168"/>
      <c r="D150" s="169"/>
    </row>
    <row r="151" spans="1:4">
      <c r="A151" s="158"/>
      <c r="C151" s="168"/>
      <c r="D151" s="169"/>
    </row>
    <row r="152" spans="1:4">
      <c r="A152" s="158"/>
      <c r="C152" s="168"/>
      <c r="D152" s="169"/>
    </row>
    <row r="153" spans="1:4">
      <c r="A153" s="158"/>
      <c r="C153" s="168"/>
      <c r="D153" s="179"/>
    </row>
    <row r="154" spans="1:4">
      <c r="A154" s="158"/>
      <c r="C154" s="168"/>
      <c r="D154" s="179"/>
    </row>
    <row r="155" spans="1:4">
      <c r="A155" s="158"/>
      <c r="C155" s="168"/>
      <c r="D155" s="179"/>
    </row>
    <row r="156" spans="1:4">
      <c r="A156" s="158"/>
      <c r="C156" s="168"/>
      <c r="D156" s="179"/>
    </row>
    <row r="157" spans="1:4">
      <c r="A157" s="158"/>
      <c r="C157" s="168"/>
      <c r="D157" s="179"/>
    </row>
    <row r="158" spans="1:4">
      <c r="A158" s="158"/>
      <c r="C158" s="168"/>
      <c r="D158" s="179"/>
    </row>
    <row r="159" spans="1:4">
      <c r="A159" s="158"/>
      <c r="C159" s="168"/>
      <c r="D159" s="179"/>
    </row>
    <row r="160" spans="1:4">
      <c r="A160" s="158"/>
      <c r="C160" s="168"/>
      <c r="D160" s="179"/>
    </row>
    <row r="161" spans="1:8">
      <c r="A161" s="158"/>
      <c r="C161" s="168"/>
      <c r="D161" s="179"/>
    </row>
    <row r="162" spans="1:8">
      <c r="A162" s="158"/>
      <c r="C162" s="168"/>
      <c r="D162" s="179"/>
    </row>
    <row r="163" spans="1:8">
      <c r="A163" s="158"/>
      <c r="C163" s="168"/>
      <c r="D163" s="179"/>
    </row>
    <row r="164" spans="1:8">
      <c r="A164" s="158" t="s">
        <v>866</v>
      </c>
      <c r="C164" s="168" t="s">
        <v>868</v>
      </c>
      <c r="D164" s="169">
        <f>'FAU_F0167 - Expenses'!B31</f>
        <v>0</v>
      </c>
    </row>
    <row r="168" spans="1:8">
      <c r="A168" s="171"/>
    </row>
    <row r="169" spans="1:8">
      <c r="H169" s="158"/>
    </row>
  </sheetData>
  <sheetProtection algorithmName="SHA-512" hashValue="5VsKpd7KLazHenwMHl4zXzlzQQFXijIF1MqgQhbdLLV+/ZXvfue+cVsjBEMEJslojF3DFgSQAtKHaPFpIxFz4w==" saltValue="wGOcSXGoLRbcygzZlXKpLA==" spinCount="100000" sheet="1"/>
  <mergeCells count="6">
    <mergeCell ref="A68:G70"/>
    <mergeCell ref="A1:C1"/>
    <mergeCell ref="B4:C4"/>
    <mergeCell ref="B5:C5"/>
    <mergeCell ref="B6:C6"/>
    <mergeCell ref="A2:D2"/>
  </mergeCells>
  <hyperlinks>
    <hyperlink ref="B9" r:id="rId1" display="http://www.fau.edu/sg/asab/documents/2018-2019-published-as-budget-updated.pdf"/>
  </hyperlinks>
  <pageMargins left="0.7" right="0.7" top="0.75" bottom="0.75" header="0.3" footer="0.3"/>
  <pageSetup orientation="portrait" r:id="rId2"/>
  <ignoredErrors>
    <ignoredError sqref="B10 B11:B14" unlockedFormula="1"/>
  </ignoredErrors>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8"/>
  <sheetViews>
    <sheetView topLeftCell="E1" workbookViewId="0">
      <pane ySplit="9" topLeftCell="A287" activePane="bottomLeft" state="frozen"/>
      <selection pane="bottomLeft" activeCell="I302" sqref="I302"/>
    </sheetView>
  </sheetViews>
  <sheetFormatPr defaultColWidth="11.42578125" defaultRowHeight="12.75"/>
  <cols>
    <col min="1" max="1" width="14.85546875" style="40" bestFit="1" customWidth="1"/>
    <col min="2" max="2" width="10.42578125" style="40" bestFit="1" customWidth="1"/>
    <col min="3" max="3" width="17" style="40" bestFit="1" customWidth="1"/>
    <col min="4" max="4" width="19.7109375" style="40" bestFit="1" customWidth="1"/>
    <col min="5" max="5" width="19" style="40" bestFit="1" customWidth="1"/>
    <col min="6" max="6" width="27" style="40" bestFit="1" customWidth="1"/>
    <col min="7" max="7" width="31.42578125" style="40" bestFit="1" customWidth="1"/>
    <col min="8" max="9" width="31.42578125" style="40" customWidth="1"/>
    <col min="10" max="10" width="27" style="40" bestFit="1" customWidth="1"/>
    <col min="11" max="11" width="26.42578125" style="40" bestFit="1" customWidth="1"/>
    <col min="12" max="12" width="18.7109375" style="40" bestFit="1" customWidth="1"/>
    <col min="13" max="13" width="19.140625" style="40" bestFit="1" customWidth="1"/>
    <col min="14" max="14" width="27.140625" style="40" bestFit="1" customWidth="1"/>
    <col min="15" max="15" width="24.85546875" style="40" bestFit="1" customWidth="1"/>
    <col min="16" max="16384" width="11.42578125" style="40"/>
  </cols>
  <sheetData>
    <row r="1" spans="1:15" ht="15.75">
      <c r="A1" s="39"/>
      <c r="B1" s="39"/>
      <c r="C1" s="39"/>
      <c r="D1" s="39"/>
      <c r="E1" s="39"/>
      <c r="F1" s="39"/>
      <c r="G1" s="39"/>
      <c r="H1" s="39"/>
      <c r="I1" s="39"/>
      <c r="J1" s="39"/>
      <c r="K1" s="39"/>
      <c r="L1" s="39"/>
      <c r="M1" s="39"/>
      <c r="N1" s="39"/>
      <c r="O1" s="39"/>
    </row>
    <row r="2" spans="1:15" ht="15.75" thickBot="1">
      <c r="A2" s="41"/>
      <c r="B2" s="41"/>
      <c r="C2" s="41"/>
      <c r="D2" s="41"/>
      <c r="E2" s="41"/>
      <c r="F2" s="41"/>
      <c r="G2" s="41"/>
      <c r="H2" s="41"/>
      <c r="I2" s="41"/>
      <c r="J2" s="41"/>
      <c r="K2" s="41"/>
      <c r="L2" s="41"/>
      <c r="M2" s="41"/>
      <c r="N2" s="41"/>
      <c r="O2" s="41"/>
    </row>
    <row r="3" spans="1:15" ht="16.5" thickTop="1">
      <c r="A3" s="42" t="s">
        <v>73</v>
      </c>
      <c r="B3" s="42"/>
      <c r="C3" s="42"/>
      <c r="D3" s="42"/>
      <c r="E3" s="42"/>
      <c r="F3" s="42"/>
      <c r="G3" s="42"/>
      <c r="H3" s="42"/>
      <c r="I3" s="42"/>
      <c r="J3" s="42"/>
      <c r="K3" s="42"/>
      <c r="L3" s="42"/>
      <c r="M3" s="42"/>
      <c r="N3" s="42"/>
      <c r="O3" s="42"/>
    </row>
    <row r="4" spans="1:15">
      <c r="A4" s="43"/>
      <c r="B4" s="43"/>
      <c r="C4" s="43"/>
      <c r="D4" s="43"/>
      <c r="E4" s="43"/>
      <c r="F4" s="43"/>
      <c r="G4" s="43"/>
      <c r="H4" s="43"/>
      <c r="I4" s="43"/>
      <c r="J4" s="43"/>
      <c r="K4" s="43"/>
      <c r="L4" s="43"/>
      <c r="M4" s="43"/>
      <c r="N4" s="43"/>
      <c r="O4" s="43"/>
    </row>
    <row r="5" spans="1:15">
      <c r="A5" s="44" t="s">
        <v>74</v>
      </c>
      <c r="B5" s="44"/>
      <c r="C5" s="44"/>
      <c r="D5" s="44"/>
      <c r="E5" s="44"/>
      <c r="F5" s="44"/>
      <c r="G5" s="44"/>
      <c r="H5" s="44"/>
      <c r="I5" s="44"/>
      <c r="J5" s="44"/>
      <c r="K5" s="44"/>
      <c r="L5" s="44"/>
      <c r="M5" s="44"/>
      <c r="N5" s="44"/>
      <c r="O5" s="44"/>
    </row>
    <row r="6" spans="1:15">
      <c r="A6" s="44" t="s">
        <v>75</v>
      </c>
      <c r="B6" s="44"/>
      <c r="C6" s="44"/>
      <c r="D6" s="44"/>
      <c r="E6" s="44"/>
      <c r="F6" s="44"/>
      <c r="G6" s="44"/>
      <c r="H6" s="44"/>
      <c r="I6" s="44"/>
      <c r="J6" s="44"/>
      <c r="K6" s="44"/>
      <c r="L6" s="44"/>
      <c r="M6" s="44"/>
      <c r="N6" s="44"/>
      <c r="O6" s="44"/>
    </row>
    <row r="7" spans="1:15" ht="13.5" thickBot="1">
      <c r="A7" s="45"/>
      <c r="B7" s="45"/>
      <c r="C7" s="45"/>
      <c r="D7" s="45"/>
      <c r="E7" s="45"/>
      <c r="F7" s="45"/>
      <c r="G7" s="45"/>
      <c r="H7" s="45"/>
      <c r="I7" s="45"/>
      <c r="J7" s="45"/>
      <c r="K7" s="45"/>
      <c r="L7" s="45"/>
      <c r="M7" s="45"/>
      <c r="N7" s="45"/>
      <c r="O7" s="45"/>
    </row>
    <row r="8" spans="1:15" ht="15.75" thickTop="1">
      <c r="A8" s="46"/>
      <c r="B8" s="46"/>
      <c r="C8" s="46"/>
      <c r="D8" s="46"/>
      <c r="E8" s="46"/>
      <c r="F8" s="46"/>
      <c r="G8" s="46"/>
      <c r="H8" s="46"/>
      <c r="I8" s="46"/>
      <c r="J8" s="46"/>
      <c r="K8" s="46"/>
      <c r="L8" s="46"/>
      <c r="M8" s="46"/>
      <c r="N8" s="46"/>
      <c r="O8" s="46"/>
    </row>
    <row r="9" spans="1:15" ht="15.75" thickBot="1">
      <c r="A9" s="47" t="s">
        <v>76</v>
      </c>
      <c r="B9" s="47" t="s">
        <v>77</v>
      </c>
      <c r="C9" s="47" t="s">
        <v>78</v>
      </c>
      <c r="D9" s="47" t="s">
        <v>79</v>
      </c>
      <c r="E9" s="47" t="s">
        <v>80</v>
      </c>
      <c r="F9" s="47" t="s">
        <v>81</v>
      </c>
      <c r="G9" s="47" t="s">
        <v>82</v>
      </c>
      <c r="H9" s="55" t="s">
        <v>749</v>
      </c>
      <c r="I9" s="55" t="s">
        <v>757</v>
      </c>
      <c r="J9" s="47" t="s">
        <v>80</v>
      </c>
      <c r="K9" s="47" t="s">
        <v>83</v>
      </c>
      <c r="L9" s="48" t="s">
        <v>84</v>
      </c>
      <c r="M9" s="48" t="s">
        <v>85</v>
      </c>
      <c r="N9" s="47" t="s">
        <v>86</v>
      </c>
      <c r="O9" s="48" t="s">
        <v>87</v>
      </c>
    </row>
    <row r="10" spans="1:15" ht="15.75" thickBot="1">
      <c r="A10" s="49" t="s">
        <v>88</v>
      </c>
      <c r="B10" s="49" t="s">
        <v>89</v>
      </c>
      <c r="C10" s="49" t="s">
        <v>90</v>
      </c>
      <c r="D10" s="49" t="s">
        <v>91</v>
      </c>
      <c r="E10" s="49" t="s">
        <v>68</v>
      </c>
      <c r="F10" s="49" t="s">
        <v>92</v>
      </c>
      <c r="G10" s="49" t="s">
        <v>93</v>
      </c>
      <c r="H10" s="49" t="str">
        <f t="shared" ref="H10:H73" si="0">CONCATENATE(G10,N10)</f>
        <v>D00702Salaries And Benefits</v>
      </c>
      <c r="I10" s="49" t="s">
        <v>95</v>
      </c>
      <c r="J10" s="49" t="s">
        <v>68</v>
      </c>
      <c r="K10" s="49" t="s">
        <v>94</v>
      </c>
      <c r="L10" s="50">
        <v>155895</v>
      </c>
      <c r="M10" s="50">
        <v>145895</v>
      </c>
      <c r="N10" s="49" t="s">
        <v>97</v>
      </c>
      <c r="O10" s="50">
        <v>1733139.31</v>
      </c>
    </row>
    <row r="11" spans="1:15" ht="15.75" thickBot="1">
      <c r="A11" s="51"/>
      <c r="B11" s="49" t="s">
        <v>98</v>
      </c>
      <c r="C11" s="49" t="s">
        <v>90</v>
      </c>
      <c r="D11" s="49" t="s">
        <v>91</v>
      </c>
      <c r="E11" s="49" t="s">
        <v>68</v>
      </c>
      <c r="F11" s="49" t="s">
        <v>92</v>
      </c>
      <c r="G11" s="49" t="s">
        <v>93</v>
      </c>
      <c r="H11" s="49" t="str">
        <f t="shared" si="0"/>
        <v>D00702Other Personal Services</v>
      </c>
      <c r="I11" s="49" t="s">
        <v>95</v>
      </c>
      <c r="J11" s="49" t="s">
        <v>68</v>
      </c>
      <c r="K11" s="49" t="s">
        <v>99</v>
      </c>
      <c r="L11" s="50">
        <v>16660</v>
      </c>
      <c r="M11" s="50">
        <v>26660</v>
      </c>
      <c r="N11" s="49" t="s">
        <v>101</v>
      </c>
      <c r="O11" s="50">
        <v>1733139.31</v>
      </c>
    </row>
    <row r="12" spans="1:15" ht="15.75" thickBot="1">
      <c r="A12" s="51"/>
      <c r="B12" s="49" t="s">
        <v>102</v>
      </c>
      <c r="C12" s="49" t="s">
        <v>90</v>
      </c>
      <c r="D12" s="49" t="s">
        <v>91</v>
      </c>
      <c r="E12" s="49" t="s">
        <v>68</v>
      </c>
      <c r="F12" s="49" t="s">
        <v>92</v>
      </c>
      <c r="G12" s="49" t="s">
        <v>93</v>
      </c>
      <c r="H12" s="49" t="str">
        <f t="shared" si="0"/>
        <v>D00702Expenses</v>
      </c>
      <c r="I12" s="49" t="s">
        <v>95</v>
      </c>
      <c r="J12" s="49" t="s">
        <v>68</v>
      </c>
      <c r="K12" s="49" t="s">
        <v>103</v>
      </c>
      <c r="L12" s="50">
        <v>102106</v>
      </c>
      <c r="M12" s="50">
        <v>102106</v>
      </c>
      <c r="N12" s="49" t="s">
        <v>105</v>
      </c>
      <c r="O12" s="50">
        <v>1733139.31</v>
      </c>
    </row>
    <row r="13" spans="1:15" ht="15.75" thickBot="1">
      <c r="A13" s="51"/>
      <c r="B13" s="49" t="s">
        <v>106</v>
      </c>
      <c r="C13" s="49" t="s">
        <v>90</v>
      </c>
      <c r="D13" s="49" t="s">
        <v>91</v>
      </c>
      <c r="E13" s="49" t="s">
        <v>68</v>
      </c>
      <c r="F13" s="49" t="s">
        <v>92</v>
      </c>
      <c r="G13" s="49" t="s">
        <v>93</v>
      </c>
      <c r="H13" s="49" t="str">
        <f t="shared" si="0"/>
        <v>D00702Transfers Out</v>
      </c>
      <c r="I13" s="49" t="s">
        <v>95</v>
      </c>
      <c r="J13" s="49" t="s">
        <v>68</v>
      </c>
      <c r="K13" s="49" t="s">
        <v>107</v>
      </c>
      <c r="L13" s="50">
        <v>56152</v>
      </c>
      <c r="M13" s="50">
        <v>56152</v>
      </c>
      <c r="N13" s="49" t="s">
        <v>109</v>
      </c>
      <c r="O13" s="50">
        <v>1733139.31</v>
      </c>
    </row>
    <row r="14" spans="1:15" ht="15.75" thickBot="1">
      <c r="A14" s="51"/>
      <c r="B14" s="49" t="s">
        <v>110</v>
      </c>
      <c r="C14" s="49" t="s">
        <v>90</v>
      </c>
      <c r="D14" s="49" t="s">
        <v>91</v>
      </c>
      <c r="E14" s="49" t="s">
        <v>68</v>
      </c>
      <c r="F14" s="49" t="s">
        <v>111</v>
      </c>
      <c r="G14" s="49" t="s">
        <v>112</v>
      </c>
      <c r="H14" s="49" t="str">
        <f t="shared" si="0"/>
        <v>D00704Expenses</v>
      </c>
      <c r="I14" s="49" t="s">
        <v>113</v>
      </c>
      <c r="J14" s="49" t="s">
        <v>68</v>
      </c>
      <c r="K14" s="49" t="s">
        <v>103</v>
      </c>
      <c r="L14" s="50">
        <v>7400</v>
      </c>
      <c r="M14" s="50">
        <v>7400</v>
      </c>
      <c r="N14" s="49" t="s">
        <v>105</v>
      </c>
      <c r="O14" s="50">
        <v>1733139.31</v>
      </c>
    </row>
    <row r="15" spans="1:15" ht="15.75" thickBot="1">
      <c r="A15" s="51"/>
      <c r="B15" s="49" t="s">
        <v>114</v>
      </c>
      <c r="C15" s="49" t="s">
        <v>90</v>
      </c>
      <c r="D15" s="49" t="s">
        <v>91</v>
      </c>
      <c r="E15" s="49" t="s">
        <v>68</v>
      </c>
      <c r="F15" s="49" t="s">
        <v>111</v>
      </c>
      <c r="G15" s="49" t="s">
        <v>112</v>
      </c>
      <c r="H15" s="49" t="str">
        <f t="shared" si="0"/>
        <v>D00704Transfers Out</v>
      </c>
      <c r="I15" s="49" t="s">
        <v>113</v>
      </c>
      <c r="J15" s="49" t="s">
        <v>68</v>
      </c>
      <c r="K15" s="49" t="s">
        <v>107</v>
      </c>
      <c r="L15" s="50">
        <v>166</v>
      </c>
      <c r="M15" s="50">
        <v>166</v>
      </c>
      <c r="N15" s="49" t="s">
        <v>109</v>
      </c>
      <c r="O15" s="50">
        <v>1733139.31</v>
      </c>
    </row>
    <row r="16" spans="1:15" ht="15.75" thickBot="1">
      <c r="A16" s="51"/>
      <c r="B16" s="49" t="s">
        <v>115</v>
      </c>
      <c r="C16" s="49" t="s">
        <v>90</v>
      </c>
      <c r="D16" s="49" t="s">
        <v>91</v>
      </c>
      <c r="E16" s="49" t="s">
        <v>68</v>
      </c>
      <c r="F16" s="49" t="s">
        <v>116</v>
      </c>
      <c r="G16" s="49" t="s">
        <v>117</v>
      </c>
      <c r="H16" s="49" t="str">
        <f t="shared" si="0"/>
        <v>D00705Salaries And Benefits</v>
      </c>
      <c r="I16" s="49" t="s">
        <v>118</v>
      </c>
      <c r="J16" s="49" t="s">
        <v>68</v>
      </c>
      <c r="K16" s="49" t="s">
        <v>94</v>
      </c>
      <c r="L16" s="50">
        <v>34930</v>
      </c>
      <c r="M16" s="50">
        <v>34930</v>
      </c>
      <c r="N16" s="49" t="s">
        <v>97</v>
      </c>
      <c r="O16" s="50">
        <v>1733139.31</v>
      </c>
    </row>
    <row r="17" spans="1:15" ht="15.75" thickBot="1">
      <c r="A17" s="51"/>
      <c r="B17" s="49" t="s">
        <v>119</v>
      </c>
      <c r="C17" s="49" t="s">
        <v>90</v>
      </c>
      <c r="D17" s="49" t="s">
        <v>91</v>
      </c>
      <c r="E17" s="49" t="s">
        <v>68</v>
      </c>
      <c r="F17" s="49" t="s">
        <v>116</v>
      </c>
      <c r="G17" s="49" t="s">
        <v>117</v>
      </c>
      <c r="H17" s="49" t="str">
        <f t="shared" si="0"/>
        <v>D00705Expenses</v>
      </c>
      <c r="I17" s="49" t="s">
        <v>118</v>
      </c>
      <c r="J17" s="49" t="s">
        <v>68</v>
      </c>
      <c r="K17" s="49" t="s">
        <v>103</v>
      </c>
      <c r="L17" s="50">
        <v>14000</v>
      </c>
      <c r="M17" s="50">
        <v>14000</v>
      </c>
      <c r="N17" s="49" t="s">
        <v>105</v>
      </c>
      <c r="O17" s="50">
        <v>1733139.31</v>
      </c>
    </row>
    <row r="18" spans="1:15" ht="15.75" thickBot="1">
      <c r="A18" s="51"/>
      <c r="B18" s="49" t="s">
        <v>120</v>
      </c>
      <c r="C18" s="49" t="s">
        <v>90</v>
      </c>
      <c r="D18" s="49" t="s">
        <v>91</v>
      </c>
      <c r="E18" s="49" t="s">
        <v>68</v>
      </c>
      <c r="F18" s="49" t="s">
        <v>116</v>
      </c>
      <c r="G18" s="49" t="s">
        <v>117</v>
      </c>
      <c r="H18" s="49" t="str">
        <f t="shared" si="0"/>
        <v>D00705Transfers Out</v>
      </c>
      <c r="I18" s="49" t="s">
        <v>118</v>
      </c>
      <c r="J18" s="49" t="s">
        <v>68</v>
      </c>
      <c r="K18" s="49" t="s">
        <v>107</v>
      </c>
      <c r="L18" s="50">
        <v>1096</v>
      </c>
      <c r="M18" s="50">
        <v>1096</v>
      </c>
      <c r="N18" s="49" t="s">
        <v>109</v>
      </c>
      <c r="O18" s="50">
        <v>1733139.31</v>
      </c>
    </row>
    <row r="19" spans="1:15" ht="15.75" thickBot="1">
      <c r="A19" s="51"/>
      <c r="B19" s="49" t="s">
        <v>121</v>
      </c>
      <c r="C19" s="49" t="s">
        <v>90</v>
      </c>
      <c r="D19" s="49" t="s">
        <v>91</v>
      </c>
      <c r="E19" s="49" t="s">
        <v>68</v>
      </c>
      <c r="F19" s="49" t="s">
        <v>122</v>
      </c>
      <c r="G19" s="49" t="s">
        <v>123</v>
      </c>
      <c r="H19" s="49" t="str">
        <f t="shared" si="0"/>
        <v>D00706Expenses</v>
      </c>
      <c r="I19" s="49" t="s">
        <v>124</v>
      </c>
      <c r="J19" s="49" t="s">
        <v>68</v>
      </c>
      <c r="K19" s="49" t="s">
        <v>103</v>
      </c>
      <c r="L19" s="50">
        <v>1500</v>
      </c>
      <c r="M19" s="50">
        <v>1500</v>
      </c>
      <c r="N19" s="49" t="s">
        <v>105</v>
      </c>
      <c r="O19" s="50">
        <v>1733139.31</v>
      </c>
    </row>
    <row r="20" spans="1:15" ht="15.75" thickBot="1">
      <c r="A20" s="51"/>
      <c r="B20" s="49" t="s">
        <v>125</v>
      </c>
      <c r="C20" s="49" t="s">
        <v>90</v>
      </c>
      <c r="D20" s="49" t="s">
        <v>91</v>
      </c>
      <c r="E20" s="49" t="s">
        <v>68</v>
      </c>
      <c r="F20" s="49" t="s">
        <v>122</v>
      </c>
      <c r="G20" s="49" t="s">
        <v>123</v>
      </c>
      <c r="H20" s="49" t="str">
        <f t="shared" si="0"/>
        <v>D00706Transfers Out</v>
      </c>
      <c r="I20" s="49" t="s">
        <v>124</v>
      </c>
      <c r="J20" s="49" t="s">
        <v>68</v>
      </c>
      <c r="K20" s="49" t="s">
        <v>107</v>
      </c>
      <c r="L20" s="50">
        <v>34</v>
      </c>
      <c r="M20" s="50">
        <v>34</v>
      </c>
      <c r="N20" s="49" t="s">
        <v>109</v>
      </c>
      <c r="O20" s="50">
        <v>1733139.31</v>
      </c>
    </row>
    <row r="21" spans="1:15" ht="15.75" thickBot="1">
      <c r="A21" s="51"/>
      <c r="B21" s="49" t="s">
        <v>126</v>
      </c>
      <c r="C21" s="49" t="s">
        <v>90</v>
      </c>
      <c r="D21" s="49" t="s">
        <v>91</v>
      </c>
      <c r="E21" s="49" t="s">
        <v>68</v>
      </c>
      <c r="F21" s="49" t="s">
        <v>127</v>
      </c>
      <c r="G21" s="49" t="s">
        <v>128</v>
      </c>
      <c r="H21" s="49" t="str">
        <f t="shared" si="0"/>
        <v>D00707Expenses</v>
      </c>
      <c r="I21" s="49" t="s">
        <v>129</v>
      </c>
      <c r="J21" s="49" t="s">
        <v>68</v>
      </c>
      <c r="K21" s="49" t="s">
        <v>103</v>
      </c>
      <c r="L21" s="50">
        <v>2700</v>
      </c>
      <c r="M21" s="50">
        <v>2700</v>
      </c>
      <c r="N21" s="49" t="s">
        <v>105</v>
      </c>
      <c r="O21" s="50">
        <v>1733139.31</v>
      </c>
    </row>
    <row r="22" spans="1:15" ht="15.75" thickBot="1">
      <c r="A22" s="51"/>
      <c r="B22" s="49" t="s">
        <v>130</v>
      </c>
      <c r="C22" s="49" t="s">
        <v>90</v>
      </c>
      <c r="D22" s="49" t="s">
        <v>91</v>
      </c>
      <c r="E22" s="49" t="s">
        <v>68</v>
      </c>
      <c r="F22" s="49" t="s">
        <v>127</v>
      </c>
      <c r="G22" s="49" t="s">
        <v>128</v>
      </c>
      <c r="H22" s="49" t="str">
        <f t="shared" si="0"/>
        <v>D00707Transfers Out</v>
      </c>
      <c r="I22" s="49" t="s">
        <v>129</v>
      </c>
      <c r="J22" s="49" t="s">
        <v>68</v>
      </c>
      <c r="K22" s="49" t="s">
        <v>107</v>
      </c>
      <c r="L22" s="50">
        <v>60</v>
      </c>
      <c r="M22" s="50">
        <v>60</v>
      </c>
      <c r="N22" s="49" t="s">
        <v>109</v>
      </c>
      <c r="O22" s="50">
        <v>1733139.31</v>
      </c>
    </row>
    <row r="23" spans="1:15" ht="15.75" thickBot="1">
      <c r="A23" s="51"/>
      <c r="B23" s="49" t="s">
        <v>90</v>
      </c>
      <c r="C23" s="49" t="s">
        <v>90</v>
      </c>
      <c r="D23" s="49" t="s">
        <v>91</v>
      </c>
      <c r="E23" s="49" t="s">
        <v>68</v>
      </c>
      <c r="F23" s="49" t="s">
        <v>131</v>
      </c>
      <c r="G23" s="49" t="s">
        <v>132</v>
      </c>
      <c r="H23" s="49" t="str">
        <f t="shared" si="0"/>
        <v>F90000Revenue</v>
      </c>
      <c r="I23" s="49" t="s">
        <v>134</v>
      </c>
      <c r="J23" s="49" t="s">
        <v>68</v>
      </c>
      <c r="K23" s="49" t="s">
        <v>133</v>
      </c>
      <c r="L23" s="50">
        <v>0</v>
      </c>
      <c r="M23" s="50">
        <v>0</v>
      </c>
      <c r="N23" s="49" t="s">
        <v>136</v>
      </c>
      <c r="O23" s="50">
        <v>1733139.31</v>
      </c>
    </row>
    <row r="24" spans="1:15" ht="15.75" thickBot="1">
      <c r="A24" s="51"/>
      <c r="B24" s="49" t="s">
        <v>137</v>
      </c>
      <c r="C24" s="49" t="s">
        <v>90</v>
      </c>
      <c r="D24" s="49" t="s">
        <v>91</v>
      </c>
      <c r="E24" s="49" t="s">
        <v>68</v>
      </c>
      <c r="F24" s="49" t="s">
        <v>131</v>
      </c>
      <c r="G24" s="49" t="s">
        <v>132</v>
      </c>
      <c r="H24" s="49" t="str">
        <f t="shared" si="0"/>
        <v>F90000Transfers Out</v>
      </c>
      <c r="I24" s="49" t="s">
        <v>134</v>
      </c>
      <c r="J24" s="49" t="s">
        <v>68</v>
      </c>
      <c r="K24" s="49" t="s">
        <v>107</v>
      </c>
      <c r="L24" s="50">
        <v>0</v>
      </c>
      <c r="M24" s="50">
        <v>0</v>
      </c>
      <c r="N24" s="49" t="s">
        <v>109</v>
      </c>
      <c r="O24" s="50">
        <v>1733139.31</v>
      </c>
    </row>
    <row r="25" spans="1:15" ht="15.75" thickBot="1">
      <c r="A25" s="51"/>
      <c r="B25" s="49" t="s">
        <v>138</v>
      </c>
      <c r="C25" s="49" t="s">
        <v>90</v>
      </c>
      <c r="D25" s="49" t="s">
        <v>91</v>
      </c>
      <c r="E25" s="49" t="s">
        <v>68</v>
      </c>
      <c r="F25" s="49" t="s">
        <v>139</v>
      </c>
      <c r="G25" s="49" t="s">
        <v>140</v>
      </c>
      <c r="H25" s="49" t="str">
        <f t="shared" si="0"/>
        <v>J00100Expenses</v>
      </c>
      <c r="I25" s="49" t="s">
        <v>141</v>
      </c>
      <c r="J25" s="49" t="s">
        <v>68</v>
      </c>
      <c r="K25" s="49" t="s">
        <v>103</v>
      </c>
      <c r="L25" s="50">
        <v>0</v>
      </c>
      <c r="M25" s="50">
        <v>5050</v>
      </c>
      <c r="N25" s="49" t="s">
        <v>105</v>
      </c>
      <c r="O25" s="50">
        <v>1733139.31</v>
      </c>
    </row>
    <row r="26" spans="1:15" ht="15.75" thickBot="1">
      <c r="A26" s="51"/>
      <c r="B26" s="49" t="s">
        <v>142</v>
      </c>
      <c r="C26" s="49" t="s">
        <v>90</v>
      </c>
      <c r="D26" s="49" t="s">
        <v>91</v>
      </c>
      <c r="E26" s="49" t="s">
        <v>68</v>
      </c>
      <c r="F26" s="49" t="s">
        <v>139</v>
      </c>
      <c r="G26" s="49" t="s">
        <v>140</v>
      </c>
      <c r="H26" s="49" t="str">
        <f t="shared" si="0"/>
        <v>J00100Transfers Out</v>
      </c>
      <c r="I26" s="49" t="s">
        <v>141</v>
      </c>
      <c r="J26" s="49" t="s">
        <v>68</v>
      </c>
      <c r="K26" s="49" t="s">
        <v>107</v>
      </c>
      <c r="L26" s="50">
        <v>0</v>
      </c>
      <c r="M26" s="50">
        <v>113</v>
      </c>
      <c r="N26" s="49" t="s">
        <v>109</v>
      </c>
      <c r="O26" s="50">
        <v>1733139.31</v>
      </c>
    </row>
    <row r="27" spans="1:15" ht="15.75" thickBot="1">
      <c r="A27" s="51"/>
      <c r="B27" s="49" t="s">
        <v>143</v>
      </c>
      <c r="C27" s="49" t="s">
        <v>90</v>
      </c>
      <c r="D27" s="49" t="s">
        <v>91</v>
      </c>
      <c r="E27" s="49" t="s">
        <v>68</v>
      </c>
      <c r="F27" s="49" t="s">
        <v>144</v>
      </c>
      <c r="G27" s="49" t="s">
        <v>145</v>
      </c>
      <c r="H27" s="49" t="str">
        <f t="shared" si="0"/>
        <v>J01101Other Personal Services</v>
      </c>
      <c r="I27" s="49" t="s">
        <v>146</v>
      </c>
      <c r="J27" s="49" t="s">
        <v>68</v>
      </c>
      <c r="K27" s="49" t="s">
        <v>99</v>
      </c>
      <c r="L27" s="50">
        <v>44410</v>
      </c>
      <c r="M27" s="50">
        <v>37410</v>
      </c>
      <c r="N27" s="49" t="s">
        <v>101</v>
      </c>
      <c r="O27" s="50">
        <v>1733139.31</v>
      </c>
    </row>
    <row r="28" spans="1:15" ht="15.75" thickBot="1">
      <c r="A28" s="51"/>
      <c r="B28" s="49" t="s">
        <v>147</v>
      </c>
      <c r="C28" s="49" t="s">
        <v>90</v>
      </c>
      <c r="D28" s="49" t="s">
        <v>91</v>
      </c>
      <c r="E28" s="49" t="s">
        <v>68</v>
      </c>
      <c r="F28" s="49" t="s">
        <v>144</v>
      </c>
      <c r="G28" s="49" t="s">
        <v>145</v>
      </c>
      <c r="H28" s="49" t="str">
        <f t="shared" si="0"/>
        <v>J01101OPS - Graduate Assistant</v>
      </c>
      <c r="I28" s="49" t="s">
        <v>146</v>
      </c>
      <c r="J28" s="49" t="s">
        <v>68</v>
      </c>
      <c r="K28" s="49" t="s">
        <v>148</v>
      </c>
      <c r="L28" s="50">
        <v>0</v>
      </c>
      <c r="M28" s="50">
        <v>11000</v>
      </c>
      <c r="N28" s="49" t="s">
        <v>149</v>
      </c>
      <c r="O28" s="50">
        <v>1733139.31</v>
      </c>
    </row>
    <row r="29" spans="1:15" ht="15.75" thickBot="1">
      <c r="A29" s="51"/>
      <c r="B29" s="49" t="s">
        <v>150</v>
      </c>
      <c r="C29" s="49" t="s">
        <v>90</v>
      </c>
      <c r="D29" s="49" t="s">
        <v>91</v>
      </c>
      <c r="E29" s="49" t="s">
        <v>68</v>
      </c>
      <c r="F29" s="49" t="s">
        <v>144</v>
      </c>
      <c r="G29" s="49" t="s">
        <v>145</v>
      </c>
      <c r="H29" s="49" t="str">
        <f t="shared" si="0"/>
        <v>J01101Expenses</v>
      </c>
      <c r="I29" s="49" t="s">
        <v>146</v>
      </c>
      <c r="J29" s="49" t="s">
        <v>68</v>
      </c>
      <c r="K29" s="49" t="s">
        <v>103</v>
      </c>
      <c r="L29" s="50">
        <v>12550</v>
      </c>
      <c r="M29" s="50">
        <v>8550</v>
      </c>
      <c r="N29" s="49" t="s">
        <v>105</v>
      </c>
      <c r="O29" s="50">
        <v>1733139.31</v>
      </c>
    </row>
    <row r="30" spans="1:15" ht="15.75" thickBot="1">
      <c r="A30" s="51"/>
      <c r="B30" s="49" t="s">
        <v>151</v>
      </c>
      <c r="C30" s="49" t="s">
        <v>90</v>
      </c>
      <c r="D30" s="49" t="s">
        <v>91</v>
      </c>
      <c r="E30" s="49" t="s">
        <v>68</v>
      </c>
      <c r="F30" s="49" t="s">
        <v>144</v>
      </c>
      <c r="G30" s="49" t="s">
        <v>145</v>
      </c>
      <c r="H30" s="49" t="str">
        <f t="shared" si="0"/>
        <v>J01101Transfers Out</v>
      </c>
      <c r="I30" s="49" t="s">
        <v>146</v>
      </c>
      <c r="J30" s="49" t="s">
        <v>68</v>
      </c>
      <c r="K30" s="49" t="s">
        <v>107</v>
      </c>
      <c r="L30" s="50">
        <v>1276</v>
      </c>
      <c r="M30" s="50">
        <v>1276</v>
      </c>
      <c r="N30" s="49" t="s">
        <v>109</v>
      </c>
      <c r="O30" s="50">
        <v>1733139.31</v>
      </c>
    </row>
    <row r="31" spans="1:15" ht="15.75" thickBot="1">
      <c r="A31" s="51"/>
      <c r="B31" s="49" t="s">
        <v>152</v>
      </c>
      <c r="C31" s="49" t="s">
        <v>90</v>
      </c>
      <c r="D31" s="49" t="s">
        <v>91</v>
      </c>
      <c r="E31" s="49" t="s">
        <v>68</v>
      </c>
      <c r="F31" s="49" t="s">
        <v>153</v>
      </c>
      <c r="G31" s="49" t="s">
        <v>154</v>
      </c>
      <c r="H31" s="49" t="str">
        <f t="shared" si="0"/>
        <v>J01103Other Personal Services</v>
      </c>
      <c r="I31" s="49" t="s">
        <v>155</v>
      </c>
      <c r="J31" s="49" t="s">
        <v>68</v>
      </c>
      <c r="K31" s="49" t="s">
        <v>99</v>
      </c>
      <c r="L31" s="50">
        <v>15640</v>
      </c>
      <c r="M31" s="50">
        <v>15640</v>
      </c>
      <c r="N31" s="49" t="s">
        <v>101</v>
      </c>
      <c r="O31" s="50">
        <v>1733139.31</v>
      </c>
    </row>
    <row r="32" spans="1:15" ht="15.75" thickBot="1">
      <c r="A32" s="51"/>
      <c r="B32" s="49" t="s">
        <v>156</v>
      </c>
      <c r="C32" s="49" t="s">
        <v>90</v>
      </c>
      <c r="D32" s="49" t="s">
        <v>91</v>
      </c>
      <c r="E32" s="49" t="s">
        <v>68</v>
      </c>
      <c r="F32" s="49" t="s">
        <v>153</v>
      </c>
      <c r="G32" s="49" t="s">
        <v>154</v>
      </c>
      <c r="H32" s="49" t="str">
        <f t="shared" si="0"/>
        <v>J01103OPS - Graduate Assistant</v>
      </c>
      <c r="I32" s="49" t="s">
        <v>155</v>
      </c>
      <c r="J32" s="49" t="s">
        <v>68</v>
      </c>
      <c r="K32" s="49" t="s">
        <v>148</v>
      </c>
      <c r="L32" s="50">
        <v>5375</v>
      </c>
      <c r="M32" s="50">
        <v>5375</v>
      </c>
      <c r="N32" s="49" t="s">
        <v>149</v>
      </c>
      <c r="O32" s="50">
        <v>1733139.31</v>
      </c>
    </row>
    <row r="33" spans="1:15" ht="15.75" thickBot="1">
      <c r="A33" s="51"/>
      <c r="B33" s="49" t="s">
        <v>157</v>
      </c>
      <c r="C33" s="49" t="s">
        <v>90</v>
      </c>
      <c r="D33" s="49" t="s">
        <v>91</v>
      </c>
      <c r="E33" s="49" t="s">
        <v>68</v>
      </c>
      <c r="F33" s="49" t="s">
        <v>153</v>
      </c>
      <c r="G33" s="49" t="s">
        <v>154</v>
      </c>
      <c r="H33" s="49" t="str">
        <f t="shared" si="0"/>
        <v>J01103Expenses</v>
      </c>
      <c r="I33" s="49" t="s">
        <v>155</v>
      </c>
      <c r="J33" s="49" t="s">
        <v>68</v>
      </c>
      <c r="K33" s="49" t="s">
        <v>103</v>
      </c>
      <c r="L33" s="50">
        <v>102100</v>
      </c>
      <c r="M33" s="50">
        <v>102100</v>
      </c>
      <c r="N33" s="49" t="s">
        <v>105</v>
      </c>
      <c r="O33" s="50">
        <v>1733139.31</v>
      </c>
    </row>
    <row r="34" spans="1:15" ht="15.75" thickBot="1">
      <c r="A34" s="51"/>
      <c r="B34" s="49" t="s">
        <v>158</v>
      </c>
      <c r="C34" s="49" t="s">
        <v>90</v>
      </c>
      <c r="D34" s="49" t="s">
        <v>91</v>
      </c>
      <c r="E34" s="49" t="s">
        <v>68</v>
      </c>
      <c r="F34" s="49" t="s">
        <v>153</v>
      </c>
      <c r="G34" s="49" t="s">
        <v>154</v>
      </c>
      <c r="H34" s="49" t="str">
        <f t="shared" si="0"/>
        <v>J01103Transfers Out</v>
      </c>
      <c r="I34" s="49" t="s">
        <v>155</v>
      </c>
      <c r="J34" s="49" t="s">
        <v>68</v>
      </c>
      <c r="K34" s="49" t="s">
        <v>107</v>
      </c>
      <c r="L34" s="50">
        <v>2758</v>
      </c>
      <c r="M34" s="50">
        <v>2758</v>
      </c>
      <c r="N34" s="49" t="s">
        <v>109</v>
      </c>
      <c r="O34" s="50">
        <v>1733139.31</v>
      </c>
    </row>
    <row r="35" spans="1:15" ht="15.75" thickBot="1">
      <c r="A35" s="51"/>
      <c r="B35" s="49" t="s">
        <v>159</v>
      </c>
      <c r="C35" s="49" t="s">
        <v>90</v>
      </c>
      <c r="D35" s="49" t="s">
        <v>91</v>
      </c>
      <c r="E35" s="49" t="s">
        <v>68</v>
      </c>
      <c r="F35" s="49" t="s">
        <v>160</v>
      </c>
      <c r="G35" s="49" t="s">
        <v>161</v>
      </c>
      <c r="H35" s="49" t="str">
        <f t="shared" si="0"/>
        <v>J01104Expenses</v>
      </c>
      <c r="I35" s="49" t="s">
        <v>162</v>
      </c>
      <c r="J35" s="49" t="s">
        <v>68</v>
      </c>
      <c r="K35" s="49" t="s">
        <v>103</v>
      </c>
      <c r="L35" s="50">
        <v>23000</v>
      </c>
      <c r="M35" s="50">
        <v>23000</v>
      </c>
      <c r="N35" s="49" t="s">
        <v>105</v>
      </c>
      <c r="O35" s="50">
        <v>1733139.31</v>
      </c>
    </row>
    <row r="36" spans="1:15" ht="15.75" thickBot="1">
      <c r="A36" s="51"/>
      <c r="B36" s="49" t="s">
        <v>163</v>
      </c>
      <c r="C36" s="49" t="s">
        <v>90</v>
      </c>
      <c r="D36" s="49" t="s">
        <v>91</v>
      </c>
      <c r="E36" s="49" t="s">
        <v>68</v>
      </c>
      <c r="F36" s="49" t="s">
        <v>160</v>
      </c>
      <c r="G36" s="49" t="s">
        <v>161</v>
      </c>
      <c r="H36" s="49" t="str">
        <f t="shared" si="0"/>
        <v>J01104Transfers Out</v>
      </c>
      <c r="I36" s="49" t="s">
        <v>162</v>
      </c>
      <c r="J36" s="49" t="s">
        <v>68</v>
      </c>
      <c r="K36" s="49" t="s">
        <v>107</v>
      </c>
      <c r="L36" s="50">
        <v>515</v>
      </c>
      <c r="M36" s="50">
        <v>515</v>
      </c>
      <c r="N36" s="49" t="s">
        <v>109</v>
      </c>
      <c r="O36" s="50">
        <v>1733139.31</v>
      </c>
    </row>
    <row r="37" spans="1:15" ht="15.75" thickBot="1">
      <c r="A37" s="51"/>
      <c r="B37" s="49" t="s">
        <v>164</v>
      </c>
      <c r="C37" s="49" t="s">
        <v>90</v>
      </c>
      <c r="D37" s="49" t="s">
        <v>91</v>
      </c>
      <c r="E37" s="49" t="s">
        <v>68</v>
      </c>
      <c r="F37" s="49" t="s">
        <v>165</v>
      </c>
      <c r="G37" s="49" t="s">
        <v>166</v>
      </c>
      <c r="H37" s="49" t="str">
        <f t="shared" si="0"/>
        <v>J01105Other Personal Services</v>
      </c>
      <c r="I37" s="49" t="s">
        <v>167</v>
      </c>
      <c r="J37" s="49" t="s">
        <v>68</v>
      </c>
      <c r="K37" s="49" t="s">
        <v>99</v>
      </c>
      <c r="L37" s="50">
        <v>4300</v>
      </c>
      <c r="M37" s="50">
        <v>4300</v>
      </c>
      <c r="N37" s="49" t="s">
        <v>101</v>
      </c>
      <c r="O37" s="50">
        <v>1733139.31</v>
      </c>
    </row>
    <row r="38" spans="1:15" ht="15.75" thickBot="1">
      <c r="A38" s="51"/>
      <c r="B38" s="49" t="s">
        <v>168</v>
      </c>
      <c r="C38" s="49" t="s">
        <v>90</v>
      </c>
      <c r="D38" s="49" t="s">
        <v>91</v>
      </c>
      <c r="E38" s="49" t="s">
        <v>68</v>
      </c>
      <c r="F38" s="49" t="s">
        <v>165</v>
      </c>
      <c r="G38" s="49" t="s">
        <v>166</v>
      </c>
      <c r="H38" s="49" t="str">
        <f t="shared" si="0"/>
        <v>J01105Expenses</v>
      </c>
      <c r="I38" s="49" t="s">
        <v>167</v>
      </c>
      <c r="J38" s="49" t="s">
        <v>68</v>
      </c>
      <c r="K38" s="49" t="s">
        <v>103</v>
      </c>
      <c r="L38" s="50">
        <v>4920</v>
      </c>
      <c r="M38" s="50">
        <v>4920</v>
      </c>
      <c r="N38" s="49" t="s">
        <v>105</v>
      </c>
      <c r="O38" s="50">
        <v>1733139.31</v>
      </c>
    </row>
    <row r="39" spans="1:15" ht="15.75" thickBot="1">
      <c r="A39" s="51"/>
      <c r="B39" s="49" t="s">
        <v>169</v>
      </c>
      <c r="C39" s="49" t="s">
        <v>90</v>
      </c>
      <c r="D39" s="49" t="s">
        <v>91</v>
      </c>
      <c r="E39" s="49" t="s">
        <v>68</v>
      </c>
      <c r="F39" s="49" t="s">
        <v>165</v>
      </c>
      <c r="G39" s="49" t="s">
        <v>166</v>
      </c>
      <c r="H39" s="49" t="str">
        <f t="shared" si="0"/>
        <v>J01105Transfers Out</v>
      </c>
      <c r="I39" s="49" t="s">
        <v>167</v>
      </c>
      <c r="J39" s="49" t="s">
        <v>68</v>
      </c>
      <c r="K39" s="49" t="s">
        <v>107</v>
      </c>
      <c r="L39" s="50">
        <v>207</v>
      </c>
      <c r="M39" s="50">
        <v>207</v>
      </c>
      <c r="N39" s="49" t="s">
        <v>109</v>
      </c>
      <c r="O39" s="50">
        <v>1733139.31</v>
      </c>
    </row>
    <row r="40" spans="1:15" ht="15.75" thickBot="1">
      <c r="A40" s="51"/>
      <c r="B40" s="49" t="s">
        <v>170</v>
      </c>
      <c r="C40" s="49" t="s">
        <v>90</v>
      </c>
      <c r="D40" s="49" t="s">
        <v>91</v>
      </c>
      <c r="E40" s="49" t="s">
        <v>68</v>
      </c>
      <c r="F40" s="49" t="s">
        <v>171</v>
      </c>
      <c r="G40" s="49" t="s">
        <v>172</v>
      </c>
      <c r="H40" s="49" t="str">
        <f t="shared" si="0"/>
        <v>J01106Expenses</v>
      </c>
      <c r="I40" s="49" t="s">
        <v>173</v>
      </c>
      <c r="J40" s="49" t="s">
        <v>68</v>
      </c>
      <c r="K40" s="49" t="s">
        <v>103</v>
      </c>
      <c r="L40" s="50">
        <v>7718</v>
      </c>
      <c r="M40" s="50">
        <v>7718</v>
      </c>
      <c r="N40" s="49" t="s">
        <v>105</v>
      </c>
      <c r="O40" s="50">
        <v>1733139.31</v>
      </c>
    </row>
    <row r="41" spans="1:15" ht="15.75" thickBot="1">
      <c r="A41" s="51"/>
      <c r="B41" s="49" t="s">
        <v>174</v>
      </c>
      <c r="C41" s="49" t="s">
        <v>90</v>
      </c>
      <c r="D41" s="49" t="s">
        <v>91</v>
      </c>
      <c r="E41" s="49" t="s">
        <v>68</v>
      </c>
      <c r="F41" s="49" t="s">
        <v>171</v>
      </c>
      <c r="G41" s="49" t="s">
        <v>172</v>
      </c>
      <c r="H41" s="49" t="str">
        <f t="shared" si="0"/>
        <v>J01106Transfers Out</v>
      </c>
      <c r="I41" s="49" t="s">
        <v>173</v>
      </c>
      <c r="J41" s="49" t="s">
        <v>68</v>
      </c>
      <c r="K41" s="49" t="s">
        <v>107</v>
      </c>
      <c r="L41" s="50">
        <v>173</v>
      </c>
      <c r="M41" s="50">
        <v>173</v>
      </c>
      <c r="N41" s="49" t="s">
        <v>109</v>
      </c>
      <c r="O41" s="50">
        <v>1733139.31</v>
      </c>
    </row>
    <row r="42" spans="1:15" ht="15.75" thickBot="1">
      <c r="A42" s="51"/>
      <c r="B42" s="49" t="s">
        <v>175</v>
      </c>
      <c r="C42" s="49" t="s">
        <v>90</v>
      </c>
      <c r="D42" s="49" t="s">
        <v>91</v>
      </c>
      <c r="E42" s="49" t="s">
        <v>68</v>
      </c>
      <c r="F42" s="49" t="s">
        <v>176</v>
      </c>
      <c r="G42" s="49" t="s">
        <v>177</v>
      </c>
      <c r="H42" s="49" t="str">
        <f t="shared" si="0"/>
        <v>J01107Salaries And Benefits</v>
      </c>
      <c r="I42" s="49" t="s">
        <v>178</v>
      </c>
      <c r="J42" s="49" t="s">
        <v>68</v>
      </c>
      <c r="K42" s="49" t="s">
        <v>94</v>
      </c>
      <c r="L42" s="50">
        <v>14674</v>
      </c>
      <c r="M42" s="50">
        <v>14874</v>
      </c>
      <c r="N42" s="49" t="s">
        <v>97</v>
      </c>
      <c r="O42" s="50">
        <v>1733139.31</v>
      </c>
    </row>
    <row r="43" spans="1:15" ht="15.75" thickBot="1">
      <c r="A43" s="51"/>
      <c r="B43" s="49" t="s">
        <v>179</v>
      </c>
      <c r="C43" s="49" t="s">
        <v>90</v>
      </c>
      <c r="D43" s="49" t="s">
        <v>91</v>
      </c>
      <c r="E43" s="49" t="s">
        <v>68</v>
      </c>
      <c r="F43" s="49" t="s">
        <v>176</v>
      </c>
      <c r="G43" s="49" t="s">
        <v>177</v>
      </c>
      <c r="H43" s="49" t="str">
        <f t="shared" si="0"/>
        <v>J01107Other Personal Services</v>
      </c>
      <c r="I43" s="49" t="s">
        <v>178</v>
      </c>
      <c r="J43" s="49" t="s">
        <v>68</v>
      </c>
      <c r="K43" s="49" t="s">
        <v>99</v>
      </c>
      <c r="L43" s="50">
        <v>48440</v>
      </c>
      <c r="M43" s="50">
        <v>48240</v>
      </c>
      <c r="N43" s="49" t="s">
        <v>101</v>
      </c>
      <c r="O43" s="50">
        <v>1733139.31</v>
      </c>
    </row>
    <row r="44" spans="1:15" ht="15.75" thickBot="1">
      <c r="A44" s="51"/>
      <c r="B44" s="49" t="s">
        <v>180</v>
      </c>
      <c r="C44" s="49" t="s">
        <v>90</v>
      </c>
      <c r="D44" s="49" t="s">
        <v>91</v>
      </c>
      <c r="E44" s="49" t="s">
        <v>68</v>
      </c>
      <c r="F44" s="49" t="s">
        <v>176</v>
      </c>
      <c r="G44" s="49" t="s">
        <v>177</v>
      </c>
      <c r="H44" s="49" t="str">
        <f t="shared" si="0"/>
        <v>J01107OPS - Graduate Assistant</v>
      </c>
      <c r="I44" s="49" t="s">
        <v>178</v>
      </c>
      <c r="J44" s="49" t="s">
        <v>68</v>
      </c>
      <c r="K44" s="49" t="s">
        <v>148</v>
      </c>
      <c r="L44" s="50">
        <v>5375</v>
      </c>
      <c r="M44" s="50">
        <v>5375</v>
      </c>
      <c r="N44" s="49" t="s">
        <v>149</v>
      </c>
      <c r="O44" s="50">
        <v>1733139.31</v>
      </c>
    </row>
    <row r="45" spans="1:15" ht="15.75" thickBot="1">
      <c r="A45" s="51"/>
      <c r="B45" s="49" t="s">
        <v>181</v>
      </c>
      <c r="C45" s="49" t="s">
        <v>90</v>
      </c>
      <c r="D45" s="49" t="s">
        <v>91</v>
      </c>
      <c r="E45" s="49" t="s">
        <v>68</v>
      </c>
      <c r="F45" s="49" t="s">
        <v>176</v>
      </c>
      <c r="G45" s="49" t="s">
        <v>177</v>
      </c>
      <c r="H45" s="49" t="str">
        <f t="shared" si="0"/>
        <v>J01107Expenses</v>
      </c>
      <c r="I45" s="49" t="s">
        <v>178</v>
      </c>
      <c r="J45" s="49" t="s">
        <v>68</v>
      </c>
      <c r="K45" s="49" t="s">
        <v>103</v>
      </c>
      <c r="L45" s="50">
        <v>132230</v>
      </c>
      <c r="M45" s="50">
        <v>132230</v>
      </c>
      <c r="N45" s="49" t="s">
        <v>105</v>
      </c>
      <c r="O45" s="50">
        <v>1733139.31</v>
      </c>
    </row>
    <row r="46" spans="1:15" ht="15.75" thickBot="1">
      <c r="A46" s="51"/>
      <c r="B46" s="49" t="s">
        <v>182</v>
      </c>
      <c r="C46" s="49" t="s">
        <v>90</v>
      </c>
      <c r="D46" s="49" t="s">
        <v>91</v>
      </c>
      <c r="E46" s="49" t="s">
        <v>68</v>
      </c>
      <c r="F46" s="49" t="s">
        <v>176</v>
      </c>
      <c r="G46" s="49" t="s">
        <v>177</v>
      </c>
      <c r="H46" s="49" t="str">
        <f t="shared" si="0"/>
        <v>J01107Transfers Out</v>
      </c>
      <c r="I46" s="49" t="s">
        <v>178</v>
      </c>
      <c r="J46" s="49" t="s">
        <v>68</v>
      </c>
      <c r="K46" s="49" t="s">
        <v>107</v>
      </c>
      <c r="L46" s="50">
        <v>4496</v>
      </c>
      <c r="M46" s="50">
        <v>4496</v>
      </c>
      <c r="N46" s="49" t="s">
        <v>109</v>
      </c>
      <c r="O46" s="50">
        <v>1733139.31</v>
      </c>
    </row>
    <row r="47" spans="1:15" ht="15.75" thickBot="1">
      <c r="A47" s="51"/>
      <c r="B47" s="49" t="s">
        <v>183</v>
      </c>
      <c r="C47" s="49" t="s">
        <v>90</v>
      </c>
      <c r="D47" s="49" t="s">
        <v>91</v>
      </c>
      <c r="E47" s="49" t="s">
        <v>68</v>
      </c>
      <c r="F47" s="49" t="s">
        <v>184</v>
      </c>
      <c r="G47" s="49" t="s">
        <v>185</v>
      </c>
      <c r="H47" s="49" t="str">
        <f t="shared" si="0"/>
        <v>J01110Salaries And Benefits</v>
      </c>
      <c r="I47" s="49" t="s">
        <v>186</v>
      </c>
      <c r="J47" s="49" t="s">
        <v>68</v>
      </c>
      <c r="K47" s="49" t="s">
        <v>94</v>
      </c>
      <c r="L47" s="50">
        <v>101275</v>
      </c>
      <c r="M47" s="50">
        <v>101275</v>
      </c>
      <c r="N47" s="49" t="s">
        <v>97</v>
      </c>
      <c r="O47" s="50">
        <v>1733139.31</v>
      </c>
    </row>
    <row r="48" spans="1:15" ht="15.75" thickBot="1">
      <c r="A48" s="51"/>
      <c r="B48" s="49" t="s">
        <v>187</v>
      </c>
      <c r="C48" s="49" t="s">
        <v>90</v>
      </c>
      <c r="D48" s="49" t="s">
        <v>91</v>
      </c>
      <c r="E48" s="49" t="s">
        <v>68</v>
      </c>
      <c r="F48" s="49" t="s">
        <v>184</v>
      </c>
      <c r="G48" s="49" t="s">
        <v>185</v>
      </c>
      <c r="H48" s="49" t="str">
        <f t="shared" si="0"/>
        <v>J01110Other Personal Services</v>
      </c>
      <c r="I48" s="49" t="s">
        <v>186</v>
      </c>
      <c r="J48" s="49" t="s">
        <v>68</v>
      </c>
      <c r="K48" s="49" t="s">
        <v>99</v>
      </c>
      <c r="L48" s="50">
        <v>46300</v>
      </c>
      <c r="M48" s="50">
        <v>48300</v>
      </c>
      <c r="N48" s="49" t="s">
        <v>101</v>
      </c>
      <c r="O48" s="50">
        <v>1733139.31</v>
      </c>
    </row>
    <row r="49" spans="1:15" ht="15.75" thickBot="1">
      <c r="A49" s="51"/>
      <c r="B49" s="49" t="s">
        <v>188</v>
      </c>
      <c r="C49" s="49" t="s">
        <v>90</v>
      </c>
      <c r="D49" s="49" t="s">
        <v>91</v>
      </c>
      <c r="E49" s="49" t="s">
        <v>68</v>
      </c>
      <c r="F49" s="49" t="s">
        <v>184</v>
      </c>
      <c r="G49" s="49" t="s">
        <v>185</v>
      </c>
      <c r="H49" s="49" t="str">
        <f t="shared" si="0"/>
        <v>J01110OPS - Graduate Assistant</v>
      </c>
      <c r="I49" s="49" t="s">
        <v>186</v>
      </c>
      <c r="J49" s="49" t="s">
        <v>68</v>
      </c>
      <c r="K49" s="49" t="s">
        <v>148</v>
      </c>
      <c r="L49" s="50">
        <v>18400</v>
      </c>
      <c r="M49" s="50">
        <v>16400</v>
      </c>
      <c r="N49" s="49" t="s">
        <v>149</v>
      </c>
      <c r="O49" s="50">
        <v>1733139.31</v>
      </c>
    </row>
    <row r="50" spans="1:15" ht="15.75" thickBot="1">
      <c r="A50" s="51"/>
      <c r="B50" s="49" t="s">
        <v>189</v>
      </c>
      <c r="C50" s="49" t="s">
        <v>90</v>
      </c>
      <c r="D50" s="49" t="s">
        <v>91</v>
      </c>
      <c r="E50" s="49" t="s">
        <v>68</v>
      </c>
      <c r="F50" s="49" t="s">
        <v>184</v>
      </c>
      <c r="G50" s="49" t="s">
        <v>185</v>
      </c>
      <c r="H50" s="49" t="str">
        <f t="shared" si="0"/>
        <v>J01110Expenses</v>
      </c>
      <c r="I50" s="49" t="s">
        <v>186</v>
      </c>
      <c r="J50" s="49" t="s">
        <v>68</v>
      </c>
      <c r="K50" s="49" t="s">
        <v>103</v>
      </c>
      <c r="L50" s="50">
        <v>19900</v>
      </c>
      <c r="M50" s="50">
        <v>19900</v>
      </c>
      <c r="N50" s="49" t="s">
        <v>105</v>
      </c>
      <c r="O50" s="50">
        <v>1733139.31</v>
      </c>
    </row>
    <row r="51" spans="1:15" ht="15.75" thickBot="1">
      <c r="A51" s="51"/>
      <c r="B51" s="49" t="s">
        <v>190</v>
      </c>
      <c r="C51" s="49" t="s">
        <v>90</v>
      </c>
      <c r="D51" s="49" t="s">
        <v>91</v>
      </c>
      <c r="E51" s="49" t="s">
        <v>68</v>
      </c>
      <c r="F51" s="49" t="s">
        <v>184</v>
      </c>
      <c r="G51" s="49" t="s">
        <v>185</v>
      </c>
      <c r="H51" s="49" t="str">
        <f t="shared" si="0"/>
        <v>J01110Transfers Out</v>
      </c>
      <c r="I51" s="49" t="s">
        <v>186</v>
      </c>
      <c r="J51" s="49" t="s">
        <v>68</v>
      </c>
      <c r="K51" s="49" t="s">
        <v>107</v>
      </c>
      <c r="L51" s="50">
        <v>5164</v>
      </c>
      <c r="M51" s="50">
        <v>5164</v>
      </c>
      <c r="N51" s="49" t="s">
        <v>109</v>
      </c>
      <c r="O51" s="50">
        <v>1733139.31</v>
      </c>
    </row>
    <row r="52" spans="1:15" ht="15.75" thickBot="1">
      <c r="A52" s="51"/>
      <c r="B52" s="49" t="s">
        <v>191</v>
      </c>
      <c r="C52" s="49" t="s">
        <v>90</v>
      </c>
      <c r="D52" s="49" t="s">
        <v>91</v>
      </c>
      <c r="E52" s="49" t="s">
        <v>68</v>
      </c>
      <c r="F52" s="49" t="s">
        <v>192</v>
      </c>
      <c r="G52" s="49" t="s">
        <v>193</v>
      </c>
      <c r="H52" s="49" t="str">
        <f t="shared" si="0"/>
        <v>J01113Expenses</v>
      </c>
      <c r="I52" s="49" t="s">
        <v>194</v>
      </c>
      <c r="J52" s="49" t="s">
        <v>68</v>
      </c>
      <c r="K52" s="49" t="s">
        <v>103</v>
      </c>
      <c r="L52" s="50">
        <v>26500</v>
      </c>
      <c r="M52" s="50">
        <v>26500</v>
      </c>
      <c r="N52" s="49" t="s">
        <v>105</v>
      </c>
      <c r="O52" s="50">
        <v>1733139.31</v>
      </c>
    </row>
    <row r="53" spans="1:15" ht="15.75" thickBot="1">
      <c r="A53" s="51"/>
      <c r="B53" s="49" t="s">
        <v>195</v>
      </c>
      <c r="C53" s="49" t="s">
        <v>90</v>
      </c>
      <c r="D53" s="49" t="s">
        <v>91</v>
      </c>
      <c r="E53" s="49" t="s">
        <v>68</v>
      </c>
      <c r="F53" s="49" t="s">
        <v>192</v>
      </c>
      <c r="G53" s="49" t="s">
        <v>193</v>
      </c>
      <c r="H53" s="49" t="str">
        <f t="shared" si="0"/>
        <v>J01113Transfers Out</v>
      </c>
      <c r="I53" s="49" t="s">
        <v>194</v>
      </c>
      <c r="J53" s="49" t="s">
        <v>68</v>
      </c>
      <c r="K53" s="49" t="s">
        <v>107</v>
      </c>
      <c r="L53" s="50">
        <v>594</v>
      </c>
      <c r="M53" s="50">
        <v>594</v>
      </c>
      <c r="N53" s="49" t="s">
        <v>109</v>
      </c>
      <c r="O53" s="50">
        <v>1733139.31</v>
      </c>
    </row>
    <row r="54" spans="1:15" ht="15.75" thickBot="1">
      <c r="A54" s="51"/>
      <c r="B54" s="49" t="s">
        <v>196</v>
      </c>
      <c r="C54" s="49" t="s">
        <v>90</v>
      </c>
      <c r="D54" s="49" t="s">
        <v>91</v>
      </c>
      <c r="E54" s="49" t="s">
        <v>68</v>
      </c>
      <c r="F54" s="49" t="s">
        <v>197</v>
      </c>
      <c r="G54" s="49" t="s">
        <v>198</v>
      </c>
      <c r="H54" s="49" t="str">
        <f t="shared" si="0"/>
        <v>J01115Expenses</v>
      </c>
      <c r="I54" s="49" t="s">
        <v>199</v>
      </c>
      <c r="J54" s="49" t="s">
        <v>68</v>
      </c>
      <c r="K54" s="49" t="s">
        <v>103</v>
      </c>
      <c r="L54" s="50">
        <v>8000</v>
      </c>
      <c r="M54" s="50">
        <v>8000</v>
      </c>
      <c r="N54" s="49" t="s">
        <v>105</v>
      </c>
      <c r="O54" s="50">
        <v>1733139.31</v>
      </c>
    </row>
    <row r="55" spans="1:15" ht="15.75" thickBot="1">
      <c r="A55" s="51"/>
      <c r="B55" s="49" t="s">
        <v>200</v>
      </c>
      <c r="C55" s="49" t="s">
        <v>90</v>
      </c>
      <c r="D55" s="49" t="s">
        <v>91</v>
      </c>
      <c r="E55" s="49" t="s">
        <v>68</v>
      </c>
      <c r="F55" s="49" t="s">
        <v>197</v>
      </c>
      <c r="G55" s="49" t="s">
        <v>198</v>
      </c>
      <c r="H55" s="49" t="str">
        <f t="shared" si="0"/>
        <v>J01115Transfers Out</v>
      </c>
      <c r="I55" s="49" t="s">
        <v>199</v>
      </c>
      <c r="J55" s="49" t="s">
        <v>68</v>
      </c>
      <c r="K55" s="49" t="s">
        <v>107</v>
      </c>
      <c r="L55" s="50">
        <v>179</v>
      </c>
      <c r="M55" s="50">
        <v>179</v>
      </c>
      <c r="N55" s="49" t="s">
        <v>109</v>
      </c>
      <c r="O55" s="50">
        <v>1733139.31</v>
      </c>
    </row>
    <row r="56" spans="1:15" ht="15.75" thickBot="1">
      <c r="A56" s="51"/>
      <c r="B56" s="49" t="s">
        <v>201</v>
      </c>
      <c r="C56" s="49" t="s">
        <v>90</v>
      </c>
      <c r="D56" s="49" t="s">
        <v>91</v>
      </c>
      <c r="E56" s="49" t="s">
        <v>68</v>
      </c>
      <c r="F56" s="49" t="s">
        <v>202</v>
      </c>
      <c r="G56" s="49" t="s">
        <v>203</v>
      </c>
      <c r="H56" s="49" t="str">
        <f t="shared" si="0"/>
        <v>J01116Expenses</v>
      </c>
      <c r="I56" s="49" t="s">
        <v>204</v>
      </c>
      <c r="J56" s="49" t="s">
        <v>68</v>
      </c>
      <c r="K56" s="49" t="s">
        <v>103</v>
      </c>
      <c r="L56" s="50">
        <v>7600</v>
      </c>
      <c r="M56" s="50">
        <v>7600</v>
      </c>
      <c r="N56" s="49" t="s">
        <v>105</v>
      </c>
      <c r="O56" s="50">
        <v>1733139.31</v>
      </c>
    </row>
    <row r="57" spans="1:15" ht="15.75" thickBot="1">
      <c r="A57" s="51"/>
      <c r="B57" s="49" t="s">
        <v>205</v>
      </c>
      <c r="C57" s="49" t="s">
        <v>90</v>
      </c>
      <c r="D57" s="49" t="s">
        <v>91</v>
      </c>
      <c r="E57" s="49" t="s">
        <v>68</v>
      </c>
      <c r="F57" s="49" t="s">
        <v>202</v>
      </c>
      <c r="G57" s="49" t="s">
        <v>203</v>
      </c>
      <c r="H57" s="49" t="str">
        <f t="shared" si="0"/>
        <v>J01116Transfers Out</v>
      </c>
      <c r="I57" s="49" t="s">
        <v>204</v>
      </c>
      <c r="J57" s="49" t="s">
        <v>68</v>
      </c>
      <c r="K57" s="49" t="s">
        <v>107</v>
      </c>
      <c r="L57" s="50">
        <v>170</v>
      </c>
      <c r="M57" s="50">
        <v>170</v>
      </c>
      <c r="N57" s="49" t="s">
        <v>109</v>
      </c>
      <c r="O57" s="50">
        <v>1733139.31</v>
      </c>
    </row>
    <row r="58" spans="1:15" ht="15.75" thickBot="1">
      <c r="A58" s="51"/>
      <c r="B58" s="49" t="s">
        <v>206</v>
      </c>
      <c r="C58" s="49" t="s">
        <v>90</v>
      </c>
      <c r="D58" s="49" t="s">
        <v>91</v>
      </c>
      <c r="E58" s="49" t="s">
        <v>68</v>
      </c>
      <c r="F58" s="49" t="s">
        <v>207</v>
      </c>
      <c r="G58" s="49" t="s">
        <v>208</v>
      </c>
      <c r="H58" s="49" t="str">
        <f t="shared" si="0"/>
        <v>J01117Expenses</v>
      </c>
      <c r="I58" s="49" t="s">
        <v>209</v>
      </c>
      <c r="J58" s="49" t="s">
        <v>68</v>
      </c>
      <c r="K58" s="49" t="s">
        <v>103</v>
      </c>
      <c r="L58" s="50">
        <v>5500</v>
      </c>
      <c r="M58" s="50">
        <v>5500</v>
      </c>
      <c r="N58" s="49" t="s">
        <v>105</v>
      </c>
      <c r="O58" s="50">
        <v>1733139.31</v>
      </c>
    </row>
    <row r="59" spans="1:15" ht="15.75" thickBot="1">
      <c r="A59" s="51"/>
      <c r="B59" s="49" t="s">
        <v>210</v>
      </c>
      <c r="C59" s="49" t="s">
        <v>90</v>
      </c>
      <c r="D59" s="49" t="s">
        <v>91</v>
      </c>
      <c r="E59" s="49" t="s">
        <v>68</v>
      </c>
      <c r="F59" s="49" t="s">
        <v>207</v>
      </c>
      <c r="G59" s="49" t="s">
        <v>208</v>
      </c>
      <c r="H59" s="49" t="str">
        <f t="shared" si="0"/>
        <v>J01117Transfers Out</v>
      </c>
      <c r="I59" s="49" t="s">
        <v>209</v>
      </c>
      <c r="J59" s="49" t="s">
        <v>68</v>
      </c>
      <c r="K59" s="49" t="s">
        <v>107</v>
      </c>
      <c r="L59" s="50">
        <v>123</v>
      </c>
      <c r="M59" s="50">
        <v>123</v>
      </c>
      <c r="N59" s="49" t="s">
        <v>109</v>
      </c>
      <c r="O59" s="50">
        <v>1733139.31</v>
      </c>
    </row>
    <row r="60" spans="1:15" ht="15.75" thickBot="1">
      <c r="A60" s="51"/>
      <c r="B60" s="49" t="s">
        <v>211</v>
      </c>
      <c r="C60" s="49" t="s">
        <v>90</v>
      </c>
      <c r="D60" s="49" t="s">
        <v>91</v>
      </c>
      <c r="E60" s="49" t="s">
        <v>68</v>
      </c>
      <c r="F60" s="49" t="s">
        <v>212</v>
      </c>
      <c r="G60" s="49" t="s">
        <v>213</v>
      </c>
      <c r="H60" s="49" t="str">
        <f t="shared" si="0"/>
        <v>J01122Other Personal Services</v>
      </c>
      <c r="I60" s="49" t="s">
        <v>214</v>
      </c>
      <c r="J60" s="49" t="s">
        <v>68</v>
      </c>
      <c r="K60" s="49" t="s">
        <v>99</v>
      </c>
      <c r="L60" s="50">
        <v>11038</v>
      </c>
      <c r="M60" s="50">
        <v>11038</v>
      </c>
      <c r="N60" s="49" t="s">
        <v>101</v>
      </c>
      <c r="O60" s="50">
        <v>1733139.31</v>
      </c>
    </row>
    <row r="61" spans="1:15" ht="15.75" thickBot="1">
      <c r="A61" s="51"/>
      <c r="B61" s="49" t="s">
        <v>215</v>
      </c>
      <c r="C61" s="49" t="s">
        <v>90</v>
      </c>
      <c r="D61" s="49" t="s">
        <v>91</v>
      </c>
      <c r="E61" s="49" t="s">
        <v>68</v>
      </c>
      <c r="F61" s="49" t="s">
        <v>212</v>
      </c>
      <c r="G61" s="49" t="s">
        <v>213</v>
      </c>
      <c r="H61" s="49" t="str">
        <f t="shared" si="0"/>
        <v>J01122Expenses</v>
      </c>
      <c r="I61" s="49" t="s">
        <v>214</v>
      </c>
      <c r="J61" s="49" t="s">
        <v>68</v>
      </c>
      <c r="K61" s="49" t="s">
        <v>103</v>
      </c>
      <c r="L61" s="50">
        <v>2700</v>
      </c>
      <c r="M61" s="50">
        <v>2700</v>
      </c>
      <c r="N61" s="49" t="s">
        <v>105</v>
      </c>
      <c r="O61" s="50">
        <v>1733139.31</v>
      </c>
    </row>
    <row r="62" spans="1:15" ht="15.75" thickBot="1">
      <c r="A62" s="51"/>
      <c r="B62" s="49" t="s">
        <v>216</v>
      </c>
      <c r="C62" s="49" t="s">
        <v>90</v>
      </c>
      <c r="D62" s="49" t="s">
        <v>91</v>
      </c>
      <c r="E62" s="49" t="s">
        <v>68</v>
      </c>
      <c r="F62" s="49" t="s">
        <v>212</v>
      </c>
      <c r="G62" s="49" t="s">
        <v>213</v>
      </c>
      <c r="H62" s="49" t="str">
        <f t="shared" si="0"/>
        <v>J01122Transfers Out</v>
      </c>
      <c r="I62" s="49" t="s">
        <v>214</v>
      </c>
      <c r="J62" s="49" t="s">
        <v>68</v>
      </c>
      <c r="K62" s="49" t="s">
        <v>107</v>
      </c>
      <c r="L62" s="50">
        <v>308</v>
      </c>
      <c r="M62" s="50">
        <v>308</v>
      </c>
      <c r="N62" s="49" t="s">
        <v>109</v>
      </c>
      <c r="O62" s="50">
        <v>1733139.31</v>
      </c>
    </row>
    <row r="63" spans="1:15" ht="15.75" thickBot="1">
      <c r="A63" s="51"/>
      <c r="B63" s="49" t="s">
        <v>217</v>
      </c>
      <c r="C63" s="49" t="s">
        <v>90</v>
      </c>
      <c r="D63" s="49" t="s">
        <v>91</v>
      </c>
      <c r="E63" s="49" t="s">
        <v>68</v>
      </c>
      <c r="F63" s="49" t="s">
        <v>218</v>
      </c>
      <c r="G63" s="49" t="s">
        <v>219</v>
      </c>
      <c r="H63" s="49" t="str">
        <f t="shared" si="0"/>
        <v>S00100Expenses</v>
      </c>
      <c r="I63" s="49" t="s">
        <v>220</v>
      </c>
      <c r="J63" s="49" t="s">
        <v>68</v>
      </c>
      <c r="K63" s="49" t="s">
        <v>103</v>
      </c>
      <c r="L63" s="50">
        <v>22850</v>
      </c>
      <c r="M63" s="50">
        <v>22850</v>
      </c>
      <c r="N63" s="49" t="s">
        <v>105</v>
      </c>
      <c r="O63" s="50">
        <v>1733139.31</v>
      </c>
    </row>
    <row r="64" spans="1:15" ht="15.75" thickBot="1">
      <c r="A64" s="51"/>
      <c r="B64" s="49" t="s">
        <v>221</v>
      </c>
      <c r="C64" s="49" t="s">
        <v>90</v>
      </c>
      <c r="D64" s="49" t="s">
        <v>91</v>
      </c>
      <c r="E64" s="49" t="s">
        <v>68</v>
      </c>
      <c r="F64" s="49" t="s">
        <v>218</v>
      </c>
      <c r="G64" s="49" t="s">
        <v>219</v>
      </c>
      <c r="H64" s="49" t="str">
        <f t="shared" si="0"/>
        <v>S00100Transfers Out</v>
      </c>
      <c r="I64" s="49" t="s">
        <v>220</v>
      </c>
      <c r="J64" s="49" t="s">
        <v>68</v>
      </c>
      <c r="K64" s="49" t="s">
        <v>107</v>
      </c>
      <c r="L64" s="50">
        <v>512</v>
      </c>
      <c r="M64" s="50">
        <v>512</v>
      </c>
      <c r="N64" s="49" t="s">
        <v>109</v>
      </c>
      <c r="O64" s="50">
        <v>1733139.31</v>
      </c>
    </row>
    <row r="65" spans="1:15" ht="15.75" thickBot="1">
      <c r="A65" s="51"/>
      <c r="B65" s="49" t="s">
        <v>222</v>
      </c>
      <c r="C65" s="49" t="s">
        <v>90</v>
      </c>
      <c r="D65" s="49" t="s">
        <v>91</v>
      </c>
      <c r="E65" s="49" t="s">
        <v>68</v>
      </c>
      <c r="F65" s="49" t="s">
        <v>223</v>
      </c>
      <c r="G65" s="49" t="s">
        <v>224</v>
      </c>
      <c r="H65" s="49" t="str">
        <f t="shared" si="0"/>
        <v>S00101Other Personal Services</v>
      </c>
      <c r="I65" s="49" t="s">
        <v>225</v>
      </c>
      <c r="J65" s="49" t="s">
        <v>68</v>
      </c>
      <c r="K65" s="49" t="s">
        <v>99</v>
      </c>
      <c r="L65" s="50">
        <v>121522</v>
      </c>
      <c r="M65" s="50">
        <v>121522</v>
      </c>
      <c r="N65" s="49" t="s">
        <v>101</v>
      </c>
      <c r="O65" s="50">
        <v>1733139.31</v>
      </c>
    </row>
    <row r="66" spans="1:15" ht="15.75" thickBot="1">
      <c r="A66" s="51"/>
      <c r="B66" s="49" t="s">
        <v>226</v>
      </c>
      <c r="C66" s="49" t="s">
        <v>90</v>
      </c>
      <c r="D66" s="49" t="s">
        <v>91</v>
      </c>
      <c r="E66" s="49" t="s">
        <v>68</v>
      </c>
      <c r="F66" s="49" t="s">
        <v>223</v>
      </c>
      <c r="G66" s="49" t="s">
        <v>224</v>
      </c>
      <c r="H66" s="49" t="str">
        <f t="shared" si="0"/>
        <v>S00101OPS - Graduate Assistant</v>
      </c>
      <c r="I66" s="49" t="s">
        <v>225</v>
      </c>
      <c r="J66" s="49" t="s">
        <v>68</v>
      </c>
      <c r="K66" s="49" t="s">
        <v>148</v>
      </c>
      <c r="L66" s="50">
        <v>0</v>
      </c>
      <c r="M66" s="50">
        <v>0</v>
      </c>
      <c r="N66" s="49" t="s">
        <v>149</v>
      </c>
      <c r="O66" s="50">
        <v>1733139.31</v>
      </c>
    </row>
    <row r="67" spans="1:15" ht="15.75" thickBot="1">
      <c r="A67" s="51"/>
      <c r="B67" s="49" t="s">
        <v>227</v>
      </c>
      <c r="C67" s="49" t="s">
        <v>90</v>
      </c>
      <c r="D67" s="49" t="s">
        <v>91</v>
      </c>
      <c r="E67" s="49" t="s">
        <v>68</v>
      </c>
      <c r="F67" s="49" t="s">
        <v>223</v>
      </c>
      <c r="G67" s="49" t="s">
        <v>224</v>
      </c>
      <c r="H67" s="49" t="str">
        <f t="shared" si="0"/>
        <v>S00101Expenses</v>
      </c>
      <c r="I67" s="49" t="s">
        <v>225</v>
      </c>
      <c r="J67" s="49" t="s">
        <v>68</v>
      </c>
      <c r="K67" s="49" t="s">
        <v>103</v>
      </c>
      <c r="L67" s="50">
        <v>400</v>
      </c>
      <c r="M67" s="50">
        <v>400</v>
      </c>
      <c r="N67" s="49" t="s">
        <v>105</v>
      </c>
      <c r="O67" s="50">
        <v>1733139.31</v>
      </c>
    </row>
    <row r="68" spans="1:15" ht="15.75" thickBot="1">
      <c r="A68" s="51"/>
      <c r="B68" s="49" t="s">
        <v>228</v>
      </c>
      <c r="C68" s="49" t="s">
        <v>90</v>
      </c>
      <c r="D68" s="49" t="s">
        <v>91</v>
      </c>
      <c r="E68" s="49" t="s">
        <v>68</v>
      </c>
      <c r="F68" s="49" t="s">
        <v>223</v>
      </c>
      <c r="G68" s="49" t="s">
        <v>224</v>
      </c>
      <c r="H68" s="49" t="str">
        <f t="shared" si="0"/>
        <v>S00101Transfers Out</v>
      </c>
      <c r="I68" s="49" t="s">
        <v>225</v>
      </c>
      <c r="J68" s="49" t="s">
        <v>68</v>
      </c>
      <c r="K68" s="49" t="s">
        <v>107</v>
      </c>
      <c r="L68" s="50">
        <v>2731</v>
      </c>
      <c r="M68" s="50">
        <v>2731</v>
      </c>
      <c r="N68" s="49" t="s">
        <v>109</v>
      </c>
      <c r="O68" s="50">
        <v>1733139.31</v>
      </c>
    </row>
    <row r="69" spans="1:15" ht="15.75" thickBot="1">
      <c r="A69" s="51"/>
      <c r="B69" s="49" t="s">
        <v>229</v>
      </c>
      <c r="C69" s="49" t="s">
        <v>90</v>
      </c>
      <c r="D69" s="49" t="s">
        <v>91</v>
      </c>
      <c r="E69" s="49" t="s">
        <v>68</v>
      </c>
      <c r="F69" s="49" t="s">
        <v>230</v>
      </c>
      <c r="G69" s="49" t="s">
        <v>231</v>
      </c>
      <c r="H69" s="49" t="str">
        <f t="shared" si="0"/>
        <v>S00103Other Personal Services</v>
      </c>
      <c r="I69" s="49" t="s">
        <v>232</v>
      </c>
      <c r="J69" s="49" t="s">
        <v>68</v>
      </c>
      <c r="K69" s="49" t="s">
        <v>99</v>
      </c>
      <c r="L69" s="50">
        <v>0</v>
      </c>
      <c r="M69" s="50">
        <v>0</v>
      </c>
      <c r="N69" s="49" t="s">
        <v>101</v>
      </c>
      <c r="O69" s="50">
        <v>1733139.31</v>
      </c>
    </row>
    <row r="70" spans="1:15" ht="15.75" thickBot="1">
      <c r="A70" s="51"/>
      <c r="B70" s="49" t="s">
        <v>135</v>
      </c>
      <c r="C70" s="49" t="s">
        <v>90</v>
      </c>
      <c r="D70" s="49" t="s">
        <v>91</v>
      </c>
      <c r="E70" s="49" t="s">
        <v>68</v>
      </c>
      <c r="F70" s="49" t="s">
        <v>230</v>
      </c>
      <c r="G70" s="49" t="s">
        <v>231</v>
      </c>
      <c r="H70" s="49" t="str">
        <f t="shared" si="0"/>
        <v>S00103OPS - Graduate Assistant</v>
      </c>
      <c r="I70" s="49" t="s">
        <v>232</v>
      </c>
      <c r="J70" s="49" t="s">
        <v>68</v>
      </c>
      <c r="K70" s="49" t="s">
        <v>148</v>
      </c>
      <c r="L70" s="50">
        <v>68040</v>
      </c>
      <c r="M70" s="50">
        <v>68040</v>
      </c>
      <c r="N70" s="49" t="s">
        <v>149</v>
      </c>
      <c r="O70" s="50">
        <v>1733139.31</v>
      </c>
    </row>
    <row r="71" spans="1:15" ht="15.75" thickBot="1">
      <c r="A71" s="51"/>
      <c r="B71" s="49" t="s">
        <v>233</v>
      </c>
      <c r="C71" s="49" t="s">
        <v>90</v>
      </c>
      <c r="D71" s="49" t="s">
        <v>91</v>
      </c>
      <c r="E71" s="49" t="s">
        <v>68</v>
      </c>
      <c r="F71" s="49" t="s">
        <v>230</v>
      </c>
      <c r="G71" s="49" t="s">
        <v>231</v>
      </c>
      <c r="H71" s="49" t="str">
        <f t="shared" si="0"/>
        <v>S00103Expenses</v>
      </c>
      <c r="I71" s="49" t="s">
        <v>232</v>
      </c>
      <c r="J71" s="49" t="s">
        <v>68</v>
      </c>
      <c r="K71" s="49" t="s">
        <v>103</v>
      </c>
      <c r="L71" s="50">
        <v>216310</v>
      </c>
      <c r="M71" s="50">
        <v>167960</v>
      </c>
      <c r="N71" s="49" t="s">
        <v>105</v>
      </c>
      <c r="O71" s="50">
        <v>1733139.31</v>
      </c>
    </row>
    <row r="72" spans="1:15" ht="15.75" thickBot="1">
      <c r="A72" s="51"/>
      <c r="B72" s="49" t="s">
        <v>234</v>
      </c>
      <c r="C72" s="49" t="s">
        <v>90</v>
      </c>
      <c r="D72" s="49" t="s">
        <v>91</v>
      </c>
      <c r="E72" s="49" t="s">
        <v>68</v>
      </c>
      <c r="F72" s="49" t="s">
        <v>230</v>
      </c>
      <c r="G72" s="49" t="s">
        <v>231</v>
      </c>
      <c r="H72" s="49" t="str">
        <f t="shared" si="0"/>
        <v>S00103Exemption Budget</v>
      </c>
      <c r="I72" s="49" t="s">
        <v>232</v>
      </c>
      <c r="J72" s="49" t="s">
        <v>68</v>
      </c>
      <c r="K72" s="49" t="s">
        <v>235</v>
      </c>
      <c r="L72" s="50">
        <v>0</v>
      </c>
      <c r="M72" s="50">
        <v>0</v>
      </c>
      <c r="N72" s="49" t="s">
        <v>236</v>
      </c>
      <c r="O72" s="50">
        <v>1733139.31</v>
      </c>
    </row>
    <row r="73" spans="1:15" ht="15.75" thickBot="1">
      <c r="A73" s="51"/>
      <c r="B73" s="49" t="s">
        <v>237</v>
      </c>
      <c r="C73" s="49" t="s">
        <v>90</v>
      </c>
      <c r="D73" s="49" t="s">
        <v>91</v>
      </c>
      <c r="E73" s="49" t="s">
        <v>68</v>
      </c>
      <c r="F73" s="49" t="s">
        <v>230</v>
      </c>
      <c r="G73" s="49" t="s">
        <v>231</v>
      </c>
      <c r="H73" s="49" t="str">
        <f t="shared" si="0"/>
        <v>S00103Transfers Out</v>
      </c>
      <c r="I73" s="49" t="s">
        <v>232</v>
      </c>
      <c r="J73" s="49" t="s">
        <v>68</v>
      </c>
      <c r="K73" s="49" t="s">
        <v>107</v>
      </c>
      <c r="L73" s="50">
        <v>6369</v>
      </c>
      <c r="M73" s="50">
        <v>5286</v>
      </c>
      <c r="N73" s="49" t="s">
        <v>109</v>
      </c>
      <c r="O73" s="50">
        <v>1733139.31</v>
      </c>
    </row>
    <row r="74" spans="1:15" ht="15.75" thickBot="1">
      <c r="A74" s="51"/>
      <c r="B74" s="49" t="s">
        <v>238</v>
      </c>
      <c r="C74" s="49" t="s">
        <v>90</v>
      </c>
      <c r="D74" s="49" t="s">
        <v>91</v>
      </c>
      <c r="E74" s="49" t="s">
        <v>68</v>
      </c>
      <c r="F74" s="49" t="s">
        <v>239</v>
      </c>
      <c r="G74" s="49" t="s">
        <v>240</v>
      </c>
      <c r="H74" s="49" t="str">
        <f t="shared" ref="H74:H137" si="1">CONCATENATE(G74,N74)</f>
        <v>S00108Other Personal Services</v>
      </c>
      <c r="I74" s="49" t="s">
        <v>241</v>
      </c>
      <c r="J74" s="49" t="s">
        <v>68</v>
      </c>
      <c r="K74" s="49" t="s">
        <v>99</v>
      </c>
      <c r="L74" s="50">
        <v>49298</v>
      </c>
      <c r="M74" s="50">
        <v>49298</v>
      </c>
      <c r="N74" s="49" t="s">
        <v>101</v>
      </c>
      <c r="O74" s="50">
        <v>1733139.31</v>
      </c>
    </row>
    <row r="75" spans="1:15" ht="15.75" thickBot="1">
      <c r="A75" s="51"/>
      <c r="B75" s="49" t="s">
        <v>242</v>
      </c>
      <c r="C75" s="49" t="s">
        <v>90</v>
      </c>
      <c r="D75" s="49" t="s">
        <v>91</v>
      </c>
      <c r="E75" s="49" t="s">
        <v>68</v>
      </c>
      <c r="F75" s="49" t="s">
        <v>239</v>
      </c>
      <c r="G75" s="49" t="s">
        <v>240</v>
      </c>
      <c r="H75" s="49" t="str">
        <f t="shared" si="1"/>
        <v>S00108Expenses</v>
      </c>
      <c r="I75" s="49" t="s">
        <v>241</v>
      </c>
      <c r="J75" s="49" t="s">
        <v>68</v>
      </c>
      <c r="K75" s="49" t="s">
        <v>103</v>
      </c>
      <c r="L75" s="50">
        <v>44000</v>
      </c>
      <c r="M75" s="50">
        <v>44000</v>
      </c>
      <c r="N75" s="49" t="s">
        <v>105</v>
      </c>
      <c r="O75" s="50">
        <v>1733139.31</v>
      </c>
    </row>
    <row r="76" spans="1:15" ht="15.75" thickBot="1">
      <c r="A76" s="51"/>
      <c r="B76" s="49" t="s">
        <v>243</v>
      </c>
      <c r="C76" s="49" t="s">
        <v>90</v>
      </c>
      <c r="D76" s="49" t="s">
        <v>91</v>
      </c>
      <c r="E76" s="49" t="s">
        <v>68</v>
      </c>
      <c r="F76" s="49" t="s">
        <v>239</v>
      </c>
      <c r="G76" s="49" t="s">
        <v>240</v>
      </c>
      <c r="H76" s="49" t="str">
        <f t="shared" si="1"/>
        <v>S00108Transfers Out</v>
      </c>
      <c r="I76" s="49" t="s">
        <v>241</v>
      </c>
      <c r="J76" s="49" t="s">
        <v>68</v>
      </c>
      <c r="K76" s="49" t="s">
        <v>107</v>
      </c>
      <c r="L76" s="50">
        <v>2090</v>
      </c>
      <c r="M76" s="50">
        <v>2090</v>
      </c>
      <c r="N76" s="49" t="s">
        <v>109</v>
      </c>
      <c r="O76" s="50">
        <v>1733139.31</v>
      </c>
    </row>
    <row r="77" spans="1:15" ht="15.75" thickBot="1">
      <c r="A77" s="51"/>
      <c r="B77" s="49" t="s">
        <v>244</v>
      </c>
      <c r="C77" s="49" t="s">
        <v>90</v>
      </c>
      <c r="D77" s="49" t="s">
        <v>91</v>
      </c>
      <c r="E77" s="49" t="s">
        <v>68</v>
      </c>
      <c r="F77" s="49" t="s">
        <v>245</v>
      </c>
      <c r="G77" s="49" t="s">
        <v>246</v>
      </c>
      <c r="H77" s="49" t="str">
        <f t="shared" si="1"/>
        <v>S00109Expenses</v>
      </c>
      <c r="I77" s="49" t="s">
        <v>247</v>
      </c>
      <c r="J77" s="49" t="s">
        <v>68</v>
      </c>
      <c r="K77" s="49" t="s">
        <v>103</v>
      </c>
      <c r="L77" s="50">
        <v>80000</v>
      </c>
      <c r="M77" s="50">
        <v>80000</v>
      </c>
      <c r="N77" s="49" t="s">
        <v>105</v>
      </c>
      <c r="O77" s="50">
        <v>1733139.31</v>
      </c>
    </row>
    <row r="78" spans="1:15" ht="15.75" thickBot="1">
      <c r="A78" s="51"/>
      <c r="B78" s="49" t="s">
        <v>248</v>
      </c>
      <c r="C78" s="49" t="s">
        <v>90</v>
      </c>
      <c r="D78" s="49" t="s">
        <v>91</v>
      </c>
      <c r="E78" s="49" t="s">
        <v>68</v>
      </c>
      <c r="F78" s="49" t="s">
        <v>245</v>
      </c>
      <c r="G78" s="49" t="s">
        <v>246</v>
      </c>
      <c r="H78" s="49" t="str">
        <f t="shared" si="1"/>
        <v>S00109Transfers Out</v>
      </c>
      <c r="I78" s="49" t="s">
        <v>247</v>
      </c>
      <c r="J78" s="49" t="s">
        <v>68</v>
      </c>
      <c r="K78" s="49" t="s">
        <v>107</v>
      </c>
      <c r="L78" s="50">
        <v>1792</v>
      </c>
      <c r="M78" s="50">
        <v>1792</v>
      </c>
      <c r="N78" s="49" t="s">
        <v>109</v>
      </c>
      <c r="O78" s="50">
        <v>1733139.31</v>
      </c>
    </row>
    <row r="79" spans="1:15" ht="15.75" thickBot="1">
      <c r="A79" s="51"/>
      <c r="B79" s="49" t="s">
        <v>249</v>
      </c>
      <c r="C79" s="49" t="s">
        <v>90</v>
      </c>
      <c r="D79" s="49" t="s">
        <v>91</v>
      </c>
      <c r="E79" s="49" t="s">
        <v>68</v>
      </c>
      <c r="F79" s="49" t="s">
        <v>250</v>
      </c>
      <c r="G79" s="49" t="s">
        <v>251</v>
      </c>
      <c r="H79" s="49" t="str">
        <f t="shared" si="1"/>
        <v>S00112Expenses</v>
      </c>
      <c r="I79" s="49" t="s">
        <v>252</v>
      </c>
      <c r="J79" s="49" t="s">
        <v>68</v>
      </c>
      <c r="K79" s="49" t="s">
        <v>103</v>
      </c>
      <c r="L79" s="50">
        <v>5600</v>
      </c>
      <c r="M79" s="50">
        <v>5600</v>
      </c>
      <c r="N79" s="49" t="s">
        <v>105</v>
      </c>
      <c r="O79" s="50">
        <v>1733139.31</v>
      </c>
    </row>
    <row r="80" spans="1:15" ht="15.75" thickBot="1">
      <c r="A80" s="51"/>
      <c r="B80" s="49" t="s">
        <v>104</v>
      </c>
      <c r="C80" s="49" t="s">
        <v>90</v>
      </c>
      <c r="D80" s="49" t="s">
        <v>91</v>
      </c>
      <c r="E80" s="49" t="s">
        <v>68</v>
      </c>
      <c r="F80" s="49" t="s">
        <v>250</v>
      </c>
      <c r="G80" s="49" t="s">
        <v>251</v>
      </c>
      <c r="H80" s="49" t="str">
        <f t="shared" si="1"/>
        <v>S00112Transfers Out</v>
      </c>
      <c r="I80" s="49" t="s">
        <v>252</v>
      </c>
      <c r="J80" s="49" t="s">
        <v>68</v>
      </c>
      <c r="K80" s="49" t="s">
        <v>107</v>
      </c>
      <c r="L80" s="50">
        <v>125</v>
      </c>
      <c r="M80" s="50">
        <v>125</v>
      </c>
      <c r="N80" s="49" t="s">
        <v>109</v>
      </c>
      <c r="O80" s="50">
        <v>1733139.31</v>
      </c>
    </row>
    <row r="81" spans="1:15" ht="15.75" thickBot="1">
      <c r="A81" s="51"/>
      <c r="B81" s="49" t="s">
        <v>108</v>
      </c>
      <c r="C81" s="49" t="s">
        <v>90</v>
      </c>
      <c r="D81" s="49" t="s">
        <v>91</v>
      </c>
      <c r="E81" s="49" t="s">
        <v>68</v>
      </c>
      <c r="F81" s="49" t="s">
        <v>253</v>
      </c>
      <c r="G81" s="49" t="s">
        <v>254</v>
      </c>
      <c r="H81" s="49" t="str">
        <f t="shared" si="1"/>
        <v>S00113Expenses</v>
      </c>
      <c r="I81" s="49" t="s">
        <v>255</v>
      </c>
      <c r="J81" s="49" t="s">
        <v>68</v>
      </c>
      <c r="K81" s="49" t="s">
        <v>103</v>
      </c>
      <c r="L81" s="50">
        <v>20000</v>
      </c>
      <c r="M81" s="50">
        <v>20000</v>
      </c>
      <c r="N81" s="49" t="s">
        <v>105</v>
      </c>
      <c r="O81" s="50">
        <v>1733139.31</v>
      </c>
    </row>
    <row r="82" spans="1:15" ht="15.75" thickBot="1">
      <c r="A82" s="51"/>
      <c r="B82" s="49" t="s">
        <v>256</v>
      </c>
      <c r="C82" s="49" t="s">
        <v>90</v>
      </c>
      <c r="D82" s="49" t="s">
        <v>91</v>
      </c>
      <c r="E82" s="49" t="s">
        <v>68</v>
      </c>
      <c r="F82" s="49" t="s">
        <v>253</v>
      </c>
      <c r="G82" s="49" t="s">
        <v>254</v>
      </c>
      <c r="H82" s="49" t="str">
        <f t="shared" si="1"/>
        <v>S00113Transfers Out</v>
      </c>
      <c r="I82" s="49" t="s">
        <v>255</v>
      </c>
      <c r="J82" s="49" t="s">
        <v>68</v>
      </c>
      <c r="K82" s="49" t="s">
        <v>107</v>
      </c>
      <c r="L82" s="50">
        <v>448</v>
      </c>
      <c r="M82" s="50">
        <v>448</v>
      </c>
      <c r="N82" s="49" t="s">
        <v>109</v>
      </c>
      <c r="O82" s="50">
        <v>1733139.31</v>
      </c>
    </row>
    <row r="83" spans="1:15" ht="15.75" thickBot="1">
      <c r="A83" s="51"/>
      <c r="B83" s="49" t="s">
        <v>257</v>
      </c>
      <c r="C83" s="49" t="s">
        <v>90</v>
      </c>
      <c r="D83" s="49" t="s">
        <v>91</v>
      </c>
      <c r="E83" s="49" t="s">
        <v>68</v>
      </c>
      <c r="F83" s="49" t="s">
        <v>258</v>
      </c>
      <c r="G83" s="49" t="s">
        <v>259</v>
      </c>
      <c r="H83" s="49" t="str">
        <f t="shared" si="1"/>
        <v>S00114Expenses</v>
      </c>
      <c r="I83" s="49" t="s">
        <v>260</v>
      </c>
      <c r="J83" s="49" t="s">
        <v>68</v>
      </c>
      <c r="K83" s="49" t="s">
        <v>103</v>
      </c>
      <c r="L83" s="50">
        <v>25200</v>
      </c>
      <c r="M83" s="50">
        <v>25200</v>
      </c>
      <c r="N83" s="49" t="s">
        <v>105</v>
      </c>
      <c r="O83" s="50">
        <v>1733139.31</v>
      </c>
    </row>
    <row r="84" spans="1:15" ht="15.75" thickBot="1">
      <c r="A84" s="51"/>
      <c r="B84" s="49" t="s">
        <v>261</v>
      </c>
      <c r="C84" s="49" t="s">
        <v>90</v>
      </c>
      <c r="D84" s="49" t="s">
        <v>91</v>
      </c>
      <c r="E84" s="49" t="s">
        <v>68</v>
      </c>
      <c r="F84" s="49" t="s">
        <v>258</v>
      </c>
      <c r="G84" s="49" t="s">
        <v>259</v>
      </c>
      <c r="H84" s="49" t="str">
        <f t="shared" si="1"/>
        <v>S00114Transfers Out</v>
      </c>
      <c r="I84" s="49" t="s">
        <v>260</v>
      </c>
      <c r="J84" s="49" t="s">
        <v>68</v>
      </c>
      <c r="K84" s="49" t="s">
        <v>107</v>
      </c>
      <c r="L84" s="50">
        <v>564</v>
      </c>
      <c r="M84" s="50">
        <v>564</v>
      </c>
      <c r="N84" s="49" t="s">
        <v>109</v>
      </c>
      <c r="O84" s="50">
        <v>1733139.31</v>
      </c>
    </row>
    <row r="85" spans="1:15" ht="15.75" thickBot="1">
      <c r="A85" s="51"/>
      <c r="B85" s="49" t="s">
        <v>262</v>
      </c>
      <c r="C85" s="49" t="s">
        <v>90</v>
      </c>
      <c r="D85" s="49" t="s">
        <v>91</v>
      </c>
      <c r="E85" s="49" t="s">
        <v>68</v>
      </c>
      <c r="F85" s="49" t="s">
        <v>263</v>
      </c>
      <c r="G85" s="49" t="s">
        <v>264</v>
      </c>
      <c r="H85" s="49" t="str">
        <f t="shared" si="1"/>
        <v>S00117Expenses</v>
      </c>
      <c r="I85" s="49" t="s">
        <v>265</v>
      </c>
      <c r="J85" s="49" t="s">
        <v>68</v>
      </c>
      <c r="K85" s="49" t="s">
        <v>103</v>
      </c>
      <c r="L85" s="50">
        <v>7500</v>
      </c>
      <c r="M85" s="50">
        <v>7500</v>
      </c>
      <c r="N85" s="49" t="s">
        <v>105</v>
      </c>
      <c r="O85" s="50">
        <v>1733139.31</v>
      </c>
    </row>
    <row r="86" spans="1:15" ht="15.75" thickBot="1">
      <c r="A86" s="51"/>
      <c r="B86" s="49" t="s">
        <v>266</v>
      </c>
      <c r="C86" s="49" t="s">
        <v>90</v>
      </c>
      <c r="D86" s="49" t="s">
        <v>91</v>
      </c>
      <c r="E86" s="49" t="s">
        <v>68</v>
      </c>
      <c r="F86" s="49" t="s">
        <v>263</v>
      </c>
      <c r="G86" s="49" t="s">
        <v>264</v>
      </c>
      <c r="H86" s="49" t="str">
        <f t="shared" si="1"/>
        <v>S00117Transfers Out</v>
      </c>
      <c r="I86" s="49" t="s">
        <v>265</v>
      </c>
      <c r="J86" s="49" t="s">
        <v>68</v>
      </c>
      <c r="K86" s="49" t="s">
        <v>107</v>
      </c>
      <c r="L86" s="50">
        <v>168</v>
      </c>
      <c r="M86" s="50">
        <v>168</v>
      </c>
      <c r="N86" s="49" t="s">
        <v>109</v>
      </c>
      <c r="O86" s="50">
        <v>1733139.31</v>
      </c>
    </row>
    <row r="87" spans="1:15" ht="15.75" thickBot="1">
      <c r="A87" s="51"/>
      <c r="B87" s="49" t="s">
        <v>267</v>
      </c>
      <c r="C87" s="49" t="s">
        <v>90</v>
      </c>
      <c r="D87" s="49" t="s">
        <v>91</v>
      </c>
      <c r="E87" s="49" t="s">
        <v>68</v>
      </c>
      <c r="F87" s="49" t="s">
        <v>268</v>
      </c>
      <c r="G87" s="49" t="s">
        <v>269</v>
      </c>
      <c r="H87" s="49" t="str">
        <f t="shared" si="1"/>
        <v>S00118Other Personal Services</v>
      </c>
      <c r="I87" s="49" t="s">
        <v>270</v>
      </c>
      <c r="J87" s="49" t="s">
        <v>68</v>
      </c>
      <c r="K87" s="49" t="s">
        <v>99</v>
      </c>
      <c r="L87" s="50">
        <v>19575</v>
      </c>
      <c r="M87" s="50">
        <v>19575</v>
      </c>
      <c r="N87" s="49" t="s">
        <v>101</v>
      </c>
      <c r="O87" s="50">
        <v>1733139.31</v>
      </c>
    </row>
    <row r="88" spans="1:15" ht="15.75" thickBot="1">
      <c r="A88" s="51"/>
      <c r="B88" s="49" t="s">
        <v>271</v>
      </c>
      <c r="C88" s="49" t="s">
        <v>90</v>
      </c>
      <c r="D88" s="49" t="s">
        <v>91</v>
      </c>
      <c r="E88" s="49" t="s">
        <v>68</v>
      </c>
      <c r="F88" s="49" t="s">
        <v>268</v>
      </c>
      <c r="G88" s="49" t="s">
        <v>269</v>
      </c>
      <c r="H88" s="49" t="str">
        <f t="shared" si="1"/>
        <v>S00118Expenses</v>
      </c>
      <c r="I88" s="49" t="s">
        <v>270</v>
      </c>
      <c r="J88" s="49" t="s">
        <v>68</v>
      </c>
      <c r="K88" s="49" t="s">
        <v>103</v>
      </c>
      <c r="L88" s="50">
        <v>10500</v>
      </c>
      <c r="M88" s="50">
        <v>10500</v>
      </c>
      <c r="N88" s="49" t="s">
        <v>105</v>
      </c>
      <c r="O88" s="50">
        <v>1733139.31</v>
      </c>
    </row>
    <row r="89" spans="1:15" ht="15.75" thickBot="1">
      <c r="A89" s="51"/>
      <c r="B89" s="49" t="s">
        <v>272</v>
      </c>
      <c r="C89" s="49" t="s">
        <v>90</v>
      </c>
      <c r="D89" s="49" t="s">
        <v>91</v>
      </c>
      <c r="E89" s="49" t="s">
        <v>68</v>
      </c>
      <c r="F89" s="49" t="s">
        <v>268</v>
      </c>
      <c r="G89" s="49" t="s">
        <v>269</v>
      </c>
      <c r="H89" s="49" t="str">
        <f t="shared" si="1"/>
        <v>S00118Transfers Out</v>
      </c>
      <c r="I89" s="49" t="s">
        <v>270</v>
      </c>
      <c r="J89" s="49" t="s">
        <v>68</v>
      </c>
      <c r="K89" s="49" t="s">
        <v>107</v>
      </c>
      <c r="L89" s="50">
        <v>674</v>
      </c>
      <c r="M89" s="50">
        <v>674</v>
      </c>
      <c r="N89" s="49" t="s">
        <v>109</v>
      </c>
      <c r="O89" s="50">
        <v>1733139.31</v>
      </c>
    </row>
    <row r="90" spans="1:15" ht="15.75" thickBot="1">
      <c r="A90" s="51"/>
      <c r="B90" s="49" t="s">
        <v>96</v>
      </c>
      <c r="C90" s="49" t="s">
        <v>90</v>
      </c>
      <c r="D90" s="49" t="s">
        <v>91</v>
      </c>
      <c r="E90" s="49" t="s">
        <v>68</v>
      </c>
      <c r="F90" s="49" t="s">
        <v>273</v>
      </c>
      <c r="G90" s="49" t="s">
        <v>274</v>
      </c>
      <c r="H90" s="49" t="str">
        <f t="shared" si="1"/>
        <v>S00123Expenses</v>
      </c>
      <c r="I90" s="49" t="s">
        <v>275</v>
      </c>
      <c r="J90" s="49" t="s">
        <v>68</v>
      </c>
      <c r="K90" s="49" t="s">
        <v>103</v>
      </c>
      <c r="L90" s="50">
        <v>0</v>
      </c>
      <c r="M90" s="50">
        <v>31200</v>
      </c>
      <c r="N90" s="49" t="s">
        <v>105</v>
      </c>
      <c r="O90" s="50">
        <v>1733139.31</v>
      </c>
    </row>
    <row r="91" spans="1:15" ht="15.75" thickBot="1">
      <c r="A91" s="51"/>
      <c r="B91" s="49" t="s">
        <v>100</v>
      </c>
      <c r="C91" s="49" t="s">
        <v>90</v>
      </c>
      <c r="D91" s="49" t="s">
        <v>91</v>
      </c>
      <c r="E91" s="49" t="s">
        <v>68</v>
      </c>
      <c r="F91" s="49" t="s">
        <v>273</v>
      </c>
      <c r="G91" s="49" t="s">
        <v>274</v>
      </c>
      <c r="H91" s="49" t="str">
        <f t="shared" si="1"/>
        <v>S00123Transfers Out</v>
      </c>
      <c r="I91" s="49" t="s">
        <v>275</v>
      </c>
      <c r="J91" s="49" t="s">
        <v>68</v>
      </c>
      <c r="K91" s="49" t="s">
        <v>107</v>
      </c>
      <c r="L91" s="50">
        <v>0</v>
      </c>
      <c r="M91" s="50">
        <v>699</v>
      </c>
      <c r="N91" s="49" t="s">
        <v>109</v>
      </c>
      <c r="O91" s="50">
        <v>1733139.31</v>
      </c>
    </row>
    <row r="92" spans="1:15" ht="15.75" thickBot="1">
      <c r="A92" s="51"/>
      <c r="B92" s="49" t="s">
        <v>276</v>
      </c>
      <c r="C92" s="49" t="s">
        <v>90</v>
      </c>
      <c r="D92" s="49" t="s">
        <v>91</v>
      </c>
      <c r="E92" s="49" t="s">
        <v>68</v>
      </c>
      <c r="F92" s="49" t="s">
        <v>277</v>
      </c>
      <c r="G92" s="49" t="s">
        <v>278</v>
      </c>
      <c r="H92" s="49" t="str">
        <f t="shared" si="1"/>
        <v>S00131Other Personal Services</v>
      </c>
      <c r="I92" s="49" t="s">
        <v>279</v>
      </c>
      <c r="J92" s="49" t="s">
        <v>68</v>
      </c>
      <c r="K92" s="49" t="s">
        <v>99</v>
      </c>
      <c r="L92" s="50">
        <v>4945</v>
      </c>
      <c r="M92" s="50">
        <v>4945</v>
      </c>
      <c r="N92" s="49" t="s">
        <v>101</v>
      </c>
      <c r="O92" s="50">
        <v>1733139.31</v>
      </c>
    </row>
    <row r="93" spans="1:15" ht="15.75" thickBot="1">
      <c r="A93" s="51"/>
      <c r="B93" s="49" t="s">
        <v>280</v>
      </c>
      <c r="C93" s="49" t="s">
        <v>90</v>
      </c>
      <c r="D93" s="49" t="s">
        <v>91</v>
      </c>
      <c r="E93" s="49" t="s">
        <v>68</v>
      </c>
      <c r="F93" s="49" t="s">
        <v>277</v>
      </c>
      <c r="G93" s="49" t="s">
        <v>278</v>
      </c>
      <c r="H93" s="49" t="str">
        <f t="shared" si="1"/>
        <v>S00131Expenses</v>
      </c>
      <c r="I93" s="49" t="s">
        <v>279</v>
      </c>
      <c r="J93" s="49" t="s">
        <v>68</v>
      </c>
      <c r="K93" s="49" t="s">
        <v>103</v>
      </c>
      <c r="L93" s="50">
        <v>3670</v>
      </c>
      <c r="M93" s="50">
        <v>3670</v>
      </c>
      <c r="N93" s="49" t="s">
        <v>105</v>
      </c>
      <c r="O93" s="50">
        <v>1733139.31</v>
      </c>
    </row>
    <row r="94" spans="1:15" ht="15.75" thickBot="1">
      <c r="A94" s="51"/>
      <c r="B94" s="49" t="s">
        <v>281</v>
      </c>
      <c r="C94" s="49" t="s">
        <v>90</v>
      </c>
      <c r="D94" s="49" t="s">
        <v>91</v>
      </c>
      <c r="E94" s="49" t="s">
        <v>68</v>
      </c>
      <c r="F94" s="49" t="s">
        <v>277</v>
      </c>
      <c r="G94" s="49" t="s">
        <v>278</v>
      </c>
      <c r="H94" s="49" t="str">
        <f t="shared" si="1"/>
        <v>S00131Transfers Out</v>
      </c>
      <c r="I94" s="49" t="s">
        <v>279</v>
      </c>
      <c r="J94" s="49" t="s">
        <v>68</v>
      </c>
      <c r="K94" s="49" t="s">
        <v>107</v>
      </c>
      <c r="L94" s="50">
        <v>193</v>
      </c>
      <c r="M94" s="50">
        <v>193</v>
      </c>
      <c r="N94" s="49" t="s">
        <v>109</v>
      </c>
      <c r="O94" s="50">
        <v>1733139.31</v>
      </c>
    </row>
    <row r="95" spans="1:15" ht="15.75" thickBot="1">
      <c r="A95" s="51"/>
      <c r="B95" s="49" t="s">
        <v>282</v>
      </c>
      <c r="C95" s="49" t="s">
        <v>90</v>
      </c>
      <c r="D95" s="49" t="s">
        <v>91</v>
      </c>
      <c r="E95" s="49" t="s">
        <v>68</v>
      </c>
      <c r="F95" s="49" t="s">
        <v>283</v>
      </c>
      <c r="G95" s="49" t="s">
        <v>284</v>
      </c>
      <c r="H95" s="49" t="str">
        <f t="shared" si="1"/>
        <v>S00132Expenses</v>
      </c>
      <c r="I95" s="49" t="s">
        <v>285</v>
      </c>
      <c r="J95" s="49" t="s">
        <v>68</v>
      </c>
      <c r="K95" s="49" t="s">
        <v>103</v>
      </c>
      <c r="L95" s="50">
        <v>70000</v>
      </c>
      <c r="M95" s="50">
        <v>70000</v>
      </c>
      <c r="N95" s="49" t="s">
        <v>105</v>
      </c>
      <c r="O95" s="50">
        <v>1733139.31</v>
      </c>
    </row>
    <row r="96" spans="1:15" ht="15.75" thickBot="1">
      <c r="A96" s="51"/>
      <c r="B96" s="49" t="s">
        <v>286</v>
      </c>
      <c r="C96" s="49" t="s">
        <v>90</v>
      </c>
      <c r="D96" s="49" t="s">
        <v>91</v>
      </c>
      <c r="E96" s="49" t="s">
        <v>68</v>
      </c>
      <c r="F96" s="49" t="s">
        <v>283</v>
      </c>
      <c r="G96" s="49" t="s">
        <v>284</v>
      </c>
      <c r="H96" s="49" t="str">
        <f t="shared" si="1"/>
        <v>S00132Transfers Out</v>
      </c>
      <c r="I96" s="49" t="s">
        <v>285</v>
      </c>
      <c r="J96" s="49" t="s">
        <v>68</v>
      </c>
      <c r="K96" s="49" t="s">
        <v>107</v>
      </c>
      <c r="L96" s="50">
        <v>1568</v>
      </c>
      <c r="M96" s="50">
        <v>1568</v>
      </c>
      <c r="N96" s="49" t="s">
        <v>109</v>
      </c>
      <c r="O96" s="50">
        <v>1733139.31</v>
      </c>
    </row>
    <row r="97" spans="1:15" ht="15.75" thickBot="1">
      <c r="A97" s="51"/>
      <c r="B97" s="49" t="s">
        <v>287</v>
      </c>
      <c r="C97" s="49" t="s">
        <v>90</v>
      </c>
      <c r="D97" s="49" t="s">
        <v>91</v>
      </c>
      <c r="E97" s="49" t="s">
        <v>68</v>
      </c>
      <c r="F97" s="49" t="s">
        <v>288</v>
      </c>
      <c r="G97" s="49" t="s">
        <v>289</v>
      </c>
      <c r="H97" s="49" t="str">
        <f t="shared" si="1"/>
        <v>S00139Expenses</v>
      </c>
      <c r="I97" s="49" t="s">
        <v>290</v>
      </c>
      <c r="J97" s="49" t="s">
        <v>68</v>
      </c>
      <c r="K97" s="49" t="s">
        <v>103</v>
      </c>
      <c r="L97" s="50">
        <v>27500</v>
      </c>
      <c r="M97" s="50">
        <v>27500</v>
      </c>
      <c r="N97" s="49" t="s">
        <v>105</v>
      </c>
      <c r="O97" s="50">
        <v>1733139.31</v>
      </c>
    </row>
    <row r="98" spans="1:15" ht="15.75" thickBot="1">
      <c r="A98" s="51"/>
      <c r="B98" s="49" t="s">
        <v>291</v>
      </c>
      <c r="C98" s="49" t="s">
        <v>90</v>
      </c>
      <c r="D98" s="49" t="s">
        <v>91</v>
      </c>
      <c r="E98" s="49" t="s">
        <v>68</v>
      </c>
      <c r="F98" s="49" t="s">
        <v>288</v>
      </c>
      <c r="G98" s="49" t="s">
        <v>289</v>
      </c>
      <c r="H98" s="49" t="str">
        <f t="shared" si="1"/>
        <v>S00139Transfers Out</v>
      </c>
      <c r="I98" s="49" t="s">
        <v>290</v>
      </c>
      <c r="J98" s="49" t="s">
        <v>68</v>
      </c>
      <c r="K98" s="49" t="s">
        <v>107</v>
      </c>
      <c r="L98" s="50">
        <v>616</v>
      </c>
      <c r="M98" s="50">
        <v>616</v>
      </c>
      <c r="N98" s="49" t="s">
        <v>109</v>
      </c>
      <c r="O98" s="50">
        <v>1733139.31</v>
      </c>
    </row>
    <row r="99" spans="1:15" ht="15.75" thickBot="1">
      <c r="A99" s="51"/>
      <c r="B99" s="49" t="s">
        <v>292</v>
      </c>
      <c r="C99" s="49" t="s">
        <v>90</v>
      </c>
      <c r="D99" s="49" t="s">
        <v>91</v>
      </c>
      <c r="E99" s="49" t="s">
        <v>68</v>
      </c>
      <c r="F99" s="49" t="s">
        <v>293</v>
      </c>
      <c r="G99" s="49" t="s">
        <v>294</v>
      </c>
      <c r="H99" s="49" t="str">
        <f t="shared" si="1"/>
        <v>S00145Expenses</v>
      </c>
      <c r="I99" s="49" t="s">
        <v>295</v>
      </c>
      <c r="J99" s="49" t="s">
        <v>68</v>
      </c>
      <c r="K99" s="49" t="s">
        <v>103</v>
      </c>
      <c r="L99" s="50">
        <v>14500</v>
      </c>
      <c r="M99" s="50">
        <v>14500</v>
      </c>
      <c r="N99" s="49" t="s">
        <v>105</v>
      </c>
      <c r="O99" s="50">
        <v>1733139.31</v>
      </c>
    </row>
    <row r="100" spans="1:15" ht="15.75" thickBot="1">
      <c r="A100" s="51"/>
      <c r="B100" s="49" t="s">
        <v>296</v>
      </c>
      <c r="C100" s="49" t="s">
        <v>90</v>
      </c>
      <c r="D100" s="49" t="s">
        <v>91</v>
      </c>
      <c r="E100" s="49" t="s">
        <v>68</v>
      </c>
      <c r="F100" s="49" t="s">
        <v>293</v>
      </c>
      <c r="G100" s="49" t="s">
        <v>294</v>
      </c>
      <c r="H100" s="49" t="str">
        <f t="shared" si="1"/>
        <v>S00145Transfers Out</v>
      </c>
      <c r="I100" s="49" t="s">
        <v>295</v>
      </c>
      <c r="J100" s="49" t="s">
        <v>68</v>
      </c>
      <c r="K100" s="49" t="s">
        <v>107</v>
      </c>
      <c r="L100" s="50">
        <v>325</v>
      </c>
      <c r="M100" s="50">
        <v>325</v>
      </c>
      <c r="N100" s="49" t="s">
        <v>109</v>
      </c>
      <c r="O100" s="50">
        <v>1733139.31</v>
      </c>
    </row>
    <row r="101" spans="1:15" ht="15.75" thickBot="1">
      <c r="A101" s="51"/>
      <c r="B101" s="49" t="s">
        <v>297</v>
      </c>
      <c r="C101" s="49" t="s">
        <v>90</v>
      </c>
      <c r="D101" s="49" t="s">
        <v>91</v>
      </c>
      <c r="E101" s="49" t="s">
        <v>68</v>
      </c>
      <c r="F101" s="49" t="s">
        <v>298</v>
      </c>
      <c r="G101" s="49" t="s">
        <v>299</v>
      </c>
      <c r="H101" s="49" t="str">
        <f t="shared" si="1"/>
        <v>S00157Expenses</v>
      </c>
      <c r="I101" s="49" t="s">
        <v>300</v>
      </c>
      <c r="J101" s="49" t="s">
        <v>68</v>
      </c>
      <c r="K101" s="49" t="s">
        <v>103</v>
      </c>
      <c r="L101" s="50">
        <v>20000</v>
      </c>
      <c r="M101" s="50">
        <v>20000</v>
      </c>
      <c r="N101" s="49" t="s">
        <v>105</v>
      </c>
      <c r="O101" s="50">
        <v>1733139.31</v>
      </c>
    </row>
    <row r="102" spans="1:15" ht="15.75" thickBot="1">
      <c r="A102" s="51"/>
      <c r="B102" s="49" t="s">
        <v>301</v>
      </c>
      <c r="C102" s="49" t="s">
        <v>90</v>
      </c>
      <c r="D102" s="49" t="s">
        <v>91</v>
      </c>
      <c r="E102" s="49" t="s">
        <v>68</v>
      </c>
      <c r="F102" s="49" t="s">
        <v>298</v>
      </c>
      <c r="G102" s="49" t="s">
        <v>299</v>
      </c>
      <c r="H102" s="49" t="str">
        <f t="shared" si="1"/>
        <v>S00157Transfers Out</v>
      </c>
      <c r="I102" s="49" t="s">
        <v>300</v>
      </c>
      <c r="J102" s="49" t="s">
        <v>68</v>
      </c>
      <c r="K102" s="49" t="s">
        <v>107</v>
      </c>
      <c r="L102" s="50">
        <v>448</v>
      </c>
      <c r="M102" s="50">
        <v>448</v>
      </c>
      <c r="N102" s="49" t="s">
        <v>109</v>
      </c>
      <c r="O102" s="50">
        <v>1733139.31</v>
      </c>
    </row>
    <row r="103" spans="1:15" ht="15.75" thickBot="1">
      <c r="A103" s="51"/>
      <c r="B103" s="49" t="s">
        <v>302</v>
      </c>
      <c r="C103" s="49" t="s">
        <v>90</v>
      </c>
      <c r="D103" s="49" t="s">
        <v>91</v>
      </c>
      <c r="E103" s="49" t="s">
        <v>68</v>
      </c>
      <c r="F103" s="49" t="s">
        <v>303</v>
      </c>
      <c r="G103" s="49" t="s">
        <v>304</v>
      </c>
      <c r="H103" s="49" t="str">
        <f t="shared" si="1"/>
        <v>S00159OPS - Graduate Assistant</v>
      </c>
      <c r="I103" s="49" t="s">
        <v>305</v>
      </c>
      <c r="J103" s="49" t="s">
        <v>68</v>
      </c>
      <c r="K103" s="49" t="s">
        <v>148</v>
      </c>
      <c r="L103" s="50">
        <v>2640</v>
      </c>
      <c r="M103" s="50">
        <v>2640</v>
      </c>
      <c r="N103" s="49" t="s">
        <v>149</v>
      </c>
      <c r="O103" s="50">
        <v>1733139.31</v>
      </c>
    </row>
    <row r="104" spans="1:15" ht="15.75" thickBot="1">
      <c r="A104" s="51"/>
      <c r="B104" s="49" t="s">
        <v>306</v>
      </c>
      <c r="C104" s="49" t="s">
        <v>90</v>
      </c>
      <c r="D104" s="49" t="s">
        <v>91</v>
      </c>
      <c r="E104" s="49" t="s">
        <v>68</v>
      </c>
      <c r="F104" s="49" t="s">
        <v>303</v>
      </c>
      <c r="G104" s="49" t="s">
        <v>304</v>
      </c>
      <c r="H104" s="49" t="str">
        <f t="shared" si="1"/>
        <v>S00159Expenses</v>
      </c>
      <c r="I104" s="49" t="s">
        <v>305</v>
      </c>
      <c r="J104" s="49" t="s">
        <v>68</v>
      </c>
      <c r="K104" s="49" t="s">
        <v>103</v>
      </c>
      <c r="L104" s="50">
        <v>11000</v>
      </c>
      <c r="M104" s="50">
        <v>11000</v>
      </c>
      <c r="N104" s="49" t="s">
        <v>105</v>
      </c>
      <c r="O104" s="50">
        <v>1733139.31</v>
      </c>
    </row>
    <row r="105" spans="1:15" ht="15.75" thickBot="1">
      <c r="A105" s="51"/>
      <c r="B105" s="49" t="s">
        <v>307</v>
      </c>
      <c r="C105" s="49" t="s">
        <v>90</v>
      </c>
      <c r="D105" s="49" t="s">
        <v>91</v>
      </c>
      <c r="E105" s="49" t="s">
        <v>68</v>
      </c>
      <c r="F105" s="49" t="s">
        <v>303</v>
      </c>
      <c r="G105" s="49" t="s">
        <v>304</v>
      </c>
      <c r="H105" s="49" t="str">
        <f t="shared" si="1"/>
        <v>S00159Transfers Out</v>
      </c>
      <c r="I105" s="49" t="s">
        <v>305</v>
      </c>
      <c r="J105" s="49" t="s">
        <v>68</v>
      </c>
      <c r="K105" s="49" t="s">
        <v>107</v>
      </c>
      <c r="L105" s="50">
        <v>306</v>
      </c>
      <c r="M105" s="50">
        <v>306</v>
      </c>
      <c r="N105" s="49" t="s">
        <v>109</v>
      </c>
      <c r="O105" s="50">
        <v>1733139.31</v>
      </c>
    </row>
    <row r="106" spans="1:15" ht="15.75" thickBot="1">
      <c r="A106" s="51"/>
      <c r="B106" s="49" t="s">
        <v>308</v>
      </c>
      <c r="C106" s="49" t="s">
        <v>90</v>
      </c>
      <c r="D106" s="49" t="s">
        <v>91</v>
      </c>
      <c r="E106" s="49" t="s">
        <v>68</v>
      </c>
      <c r="F106" s="49" t="s">
        <v>309</v>
      </c>
      <c r="G106" s="49" t="s">
        <v>310</v>
      </c>
      <c r="H106" s="49" t="str">
        <f t="shared" si="1"/>
        <v>S00160Other Personal Services</v>
      </c>
      <c r="I106" s="49" t="s">
        <v>311</v>
      </c>
      <c r="J106" s="49" t="s">
        <v>68</v>
      </c>
      <c r="K106" s="49" t="s">
        <v>99</v>
      </c>
      <c r="L106" s="50">
        <v>31389</v>
      </c>
      <c r="M106" s="50">
        <v>31389</v>
      </c>
      <c r="N106" s="49" t="s">
        <v>101</v>
      </c>
      <c r="O106" s="50">
        <v>1733139.31</v>
      </c>
    </row>
    <row r="107" spans="1:15" ht="15.75" thickBot="1">
      <c r="A107" s="51"/>
      <c r="B107" s="49" t="s">
        <v>312</v>
      </c>
      <c r="C107" s="49" t="s">
        <v>90</v>
      </c>
      <c r="D107" s="49" t="s">
        <v>91</v>
      </c>
      <c r="E107" s="49" t="s">
        <v>68</v>
      </c>
      <c r="F107" s="49" t="s">
        <v>309</v>
      </c>
      <c r="G107" s="49" t="s">
        <v>310</v>
      </c>
      <c r="H107" s="49" t="str">
        <f t="shared" si="1"/>
        <v>S00160Expenses</v>
      </c>
      <c r="I107" s="49" t="s">
        <v>311</v>
      </c>
      <c r="J107" s="49" t="s">
        <v>68</v>
      </c>
      <c r="K107" s="49" t="s">
        <v>103</v>
      </c>
      <c r="L107" s="50">
        <v>41600</v>
      </c>
      <c r="M107" s="50">
        <v>41600</v>
      </c>
      <c r="N107" s="49" t="s">
        <v>105</v>
      </c>
      <c r="O107" s="50">
        <v>1733139.31</v>
      </c>
    </row>
    <row r="108" spans="1:15" ht="15.75" thickBot="1">
      <c r="A108" s="51"/>
      <c r="B108" s="49" t="s">
        <v>313</v>
      </c>
      <c r="C108" s="49" t="s">
        <v>90</v>
      </c>
      <c r="D108" s="49" t="s">
        <v>91</v>
      </c>
      <c r="E108" s="49" t="s">
        <v>68</v>
      </c>
      <c r="F108" s="49" t="s">
        <v>309</v>
      </c>
      <c r="G108" s="49" t="s">
        <v>310</v>
      </c>
      <c r="H108" s="49" t="str">
        <f t="shared" si="1"/>
        <v>S00160Transfers Out</v>
      </c>
      <c r="I108" s="49" t="s">
        <v>311</v>
      </c>
      <c r="J108" s="49" t="s">
        <v>68</v>
      </c>
      <c r="K108" s="49" t="s">
        <v>107</v>
      </c>
      <c r="L108" s="50">
        <v>1635</v>
      </c>
      <c r="M108" s="50">
        <v>1635</v>
      </c>
      <c r="N108" s="49" t="s">
        <v>109</v>
      </c>
      <c r="O108" s="50">
        <v>1733139.31</v>
      </c>
    </row>
    <row r="109" spans="1:15" ht="15.75" thickBot="1">
      <c r="A109" s="51"/>
      <c r="B109" s="49" t="s">
        <v>314</v>
      </c>
      <c r="C109" s="49" t="s">
        <v>90</v>
      </c>
      <c r="D109" s="49" t="s">
        <v>91</v>
      </c>
      <c r="E109" s="49" t="s">
        <v>68</v>
      </c>
      <c r="F109" s="49" t="s">
        <v>315</v>
      </c>
      <c r="G109" s="49" t="s">
        <v>316</v>
      </c>
      <c r="H109" s="49" t="str">
        <f t="shared" si="1"/>
        <v>S00161Other Personal Services</v>
      </c>
      <c r="I109" s="49" t="s">
        <v>317</v>
      </c>
      <c r="J109" s="49" t="s">
        <v>68</v>
      </c>
      <c r="K109" s="49" t="s">
        <v>99</v>
      </c>
      <c r="L109" s="50">
        <v>3600</v>
      </c>
      <c r="M109" s="50">
        <v>3600</v>
      </c>
      <c r="N109" s="49" t="s">
        <v>101</v>
      </c>
      <c r="O109" s="50">
        <v>1733139.31</v>
      </c>
    </row>
    <row r="110" spans="1:15" ht="15.75" thickBot="1">
      <c r="A110" s="51"/>
      <c r="B110" s="49" t="s">
        <v>318</v>
      </c>
      <c r="C110" s="49" t="s">
        <v>90</v>
      </c>
      <c r="D110" s="49" t="s">
        <v>91</v>
      </c>
      <c r="E110" s="49" t="s">
        <v>68</v>
      </c>
      <c r="F110" s="49" t="s">
        <v>315</v>
      </c>
      <c r="G110" s="49" t="s">
        <v>316</v>
      </c>
      <c r="H110" s="49" t="str">
        <f t="shared" si="1"/>
        <v>S00161Expenses</v>
      </c>
      <c r="I110" s="49" t="s">
        <v>317</v>
      </c>
      <c r="J110" s="49" t="s">
        <v>68</v>
      </c>
      <c r="K110" s="49" t="s">
        <v>103</v>
      </c>
      <c r="L110" s="50">
        <v>108000</v>
      </c>
      <c r="M110" s="50">
        <v>108000</v>
      </c>
      <c r="N110" s="49" t="s">
        <v>105</v>
      </c>
      <c r="O110" s="50">
        <v>1733139.31</v>
      </c>
    </row>
    <row r="111" spans="1:15" ht="15.75" thickBot="1">
      <c r="A111" s="51"/>
      <c r="B111" s="49" t="s">
        <v>319</v>
      </c>
      <c r="C111" s="49" t="s">
        <v>90</v>
      </c>
      <c r="D111" s="49" t="s">
        <v>91</v>
      </c>
      <c r="E111" s="49" t="s">
        <v>68</v>
      </c>
      <c r="F111" s="49" t="s">
        <v>315</v>
      </c>
      <c r="G111" s="49" t="s">
        <v>316</v>
      </c>
      <c r="H111" s="49" t="str">
        <f t="shared" si="1"/>
        <v>S00161All Grants - Tuition</v>
      </c>
      <c r="I111" s="49" t="s">
        <v>317</v>
      </c>
      <c r="J111" s="49" t="s">
        <v>68</v>
      </c>
      <c r="K111" s="49" t="s">
        <v>320</v>
      </c>
      <c r="L111" s="50">
        <v>0</v>
      </c>
      <c r="M111" s="50">
        <v>0</v>
      </c>
      <c r="N111" s="49" t="s">
        <v>321</v>
      </c>
      <c r="O111" s="50">
        <v>1733139.31</v>
      </c>
    </row>
    <row r="112" spans="1:15" ht="15.75" thickBot="1">
      <c r="A112" s="51"/>
      <c r="B112" s="49" t="s">
        <v>322</v>
      </c>
      <c r="C112" s="49" t="s">
        <v>90</v>
      </c>
      <c r="D112" s="49" t="s">
        <v>91</v>
      </c>
      <c r="E112" s="49" t="s">
        <v>68</v>
      </c>
      <c r="F112" s="49" t="s">
        <v>315</v>
      </c>
      <c r="G112" s="49" t="s">
        <v>316</v>
      </c>
      <c r="H112" s="49" t="str">
        <f t="shared" si="1"/>
        <v>S00161Exemption Budget</v>
      </c>
      <c r="I112" s="49" t="s">
        <v>317</v>
      </c>
      <c r="J112" s="49" t="s">
        <v>68</v>
      </c>
      <c r="K112" s="49" t="s">
        <v>235</v>
      </c>
      <c r="L112" s="50">
        <v>0</v>
      </c>
      <c r="M112" s="50">
        <v>0</v>
      </c>
      <c r="N112" s="49" t="s">
        <v>236</v>
      </c>
      <c r="O112" s="50">
        <v>1733139.31</v>
      </c>
    </row>
    <row r="113" spans="1:15" ht="15.75" thickBot="1">
      <c r="A113" s="51"/>
      <c r="B113" s="49" t="s">
        <v>323</v>
      </c>
      <c r="C113" s="49" t="s">
        <v>90</v>
      </c>
      <c r="D113" s="49" t="s">
        <v>91</v>
      </c>
      <c r="E113" s="49" t="s">
        <v>68</v>
      </c>
      <c r="F113" s="49" t="s">
        <v>315</v>
      </c>
      <c r="G113" s="49" t="s">
        <v>316</v>
      </c>
      <c r="H113" s="49" t="str">
        <f t="shared" si="1"/>
        <v>S00161Transfers Out</v>
      </c>
      <c r="I113" s="49" t="s">
        <v>317</v>
      </c>
      <c r="J113" s="49" t="s">
        <v>68</v>
      </c>
      <c r="K113" s="49" t="s">
        <v>107</v>
      </c>
      <c r="L113" s="50">
        <v>2500</v>
      </c>
      <c r="M113" s="50">
        <v>2500</v>
      </c>
      <c r="N113" s="49" t="s">
        <v>109</v>
      </c>
      <c r="O113" s="50">
        <v>1733139.31</v>
      </c>
    </row>
    <row r="114" spans="1:15" ht="15.75" thickBot="1">
      <c r="A114" s="51"/>
      <c r="B114" s="49" t="s">
        <v>324</v>
      </c>
      <c r="C114" s="49" t="s">
        <v>90</v>
      </c>
      <c r="D114" s="49" t="s">
        <v>91</v>
      </c>
      <c r="E114" s="49" t="s">
        <v>68</v>
      </c>
      <c r="F114" s="49" t="s">
        <v>325</v>
      </c>
      <c r="G114" s="49" t="s">
        <v>326</v>
      </c>
      <c r="H114" s="49" t="str">
        <f t="shared" si="1"/>
        <v>S00304Expenses</v>
      </c>
      <c r="I114" s="49" t="s">
        <v>327</v>
      </c>
      <c r="J114" s="49" t="s">
        <v>68</v>
      </c>
      <c r="K114" s="49" t="s">
        <v>103</v>
      </c>
      <c r="L114" s="50">
        <v>5250</v>
      </c>
      <c r="M114" s="50">
        <v>5250</v>
      </c>
      <c r="N114" s="49" t="s">
        <v>105</v>
      </c>
      <c r="O114" s="50">
        <v>1733139.31</v>
      </c>
    </row>
    <row r="115" spans="1:15" ht="15.75" thickBot="1">
      <c r="A115" s="51"/>
      <c r="B115" s="49" t="s">
        <v>328</v>
      </c>
      <c r="C115" s="49" t="s">
        <v>90</v>
      </c>
      <c r="D115" s="49" t="s">
        <v>91</v>
      </c>
      <c r="E115" s="49" t="s">
        <v>68</v>
      </c>
      <c r="F115" s="49" t="s">
        <v>325</v>
      </c>
      <c r="G115" s="49" t="s">
        <v>326</v>
      </c>
      <c r="H115" s="49" t="str">
        <f t="shared" si="1"/>
        <v>S00304Transfers Out</v>
      </c>
      <c r="I115" s="49" t="s">
        <v>327</v>
      </c>
      <c r="J115" s="49" t="s">
        <v>68</v>
      </c>
      <c r="K115" s="49" t="s">
        <v>107</v>
      </c>
      <c r="L115" s="50">
        <v>118</v>
      </c>
      <c r="M115" s="50">
        <v>118</v>
      </c>
      <c r="N115" s="49" t="s">
        <v>109</v>
      </c>
      <c r="O115" s="50">
        <v>1733139.31</v>
      </c>
    </row>
    <row r="116" spans="1:15" ht="15.75" thickBot="1">
      <c r="A116" s="51"/>
      <c r="B116" s="49" t="s">
        <v>329</v>
      </c>
      <c r="C116" s="49" t="s">
        <v>90</v>
      </c>
      <c r="D116" s="49" t="s">
        <v>91</v>
      </c>
      <c r="E116" s="49" t="s">
        <v>68</v>
      </c>
      <c r="F116" s="49" t="s">
        <v>330</v>
      </c>
      <c r="G116" s="49" t="s">
        <v>331</v>
      </c>
      <c r="H116" s="49" t="str">
        <f t="shared" si="1"/>
        <v>S00305Salaries And Benefits</v>
      </c>
      <c r="I116" s="49" t="s">
        <v>332</v>
      </c>
      <c r="J116" s="49" t="s">
        <v>68</v>
      </c>
      <c r="K116" s="49" t="s">
        <v>94</v>
      </c>
      <c r="L116" s="50">
        <v>108954</v>
      </c>
      <c r="M116" s="50">
        <v>99954</v>
      </c>
      <c r="N116" s="49" t="s">
        <v>97</v>
      </c>
      <c r="O116" s="50">
        <v>1733139.31</v>
      </c>
    </row>
    <row r="117" spans="1:15" ht="15.75" thickBot="1">
      <c r="A117" s="51"/>
      <c r="B117" s="49" t="s">
        <v>333</v>
      </c>
      <c r="C117" s="49" t="s">
        <v>90</v>
      </c>
      <c r="D117" s="49" t="s">
        <v>91</v>
      </c>
      <c r="E117" s="49" t="s">
        <v>68</v>
      </c>
      <c r="F117" s="49" t="s">
        <v>330</v>
      </c>
      <c r="G117" s="49" t="s">
        <v>331</v>
      </c>
      <c r="H117" s="49" t="str">
        <f t="shared" si="1"/>
        <v>S00305Other Personal Services</v>
      </c>
      <c r="I117" s="49" t="s">
        <v>332</v>
      </c>
      <c r="J117" s="49" t="s">
        <v>68</v>
      </c>
      <c r="K117" s="49" t="s">
        <v>99</v>
      </c>
      <c r="L117" s="50">
        <v>17978</v>
      </c>
      <c r="M117" s="50">
        <v>26978</v>
      </c>
      <c r="N117" s="49" t="s">
        <v>101</v>
      </c>
      <c r="O117" s="50">
        <v>1733139.31</v>
      </c>
    </row>
    <row r="118" spans="1:15" ht="15.75" thickBot="1">
      <c r="A118" s="51"/>
      <c r="B118" s="49" t="s">
        <v>334</v>
      </c>
      <c r="C118" s="49" t="s">
        <v>90</v>
      </c>
      <c r="D118" s="49" t="s">
        <v>91</v>
      </c>
      <c r="E118" s="49" t="s">
        <v>68</v>
      </c>
      <c r="F118" s="49" t="s">
        <v>330</v>
      </c>
      <c r="G118" s="49" t="s">
        <v>331</v>
      </c>
      <c r="H118" s="49" t="str">
        <f t="shared" si="1"/>
        <v>S00305OPS - Graduate Assistant</v>
      </c>
      <c r="I118" s="49" t="s">
        <v>332</v>
      </c>
      <c r="J118" s="49" t="s">
        <v>68</v>
      </c>
      <c r="K118" s="49" t="s">
        <v>148</v>
      </c>
      <c r="L118" s="50">
        <v>0</v>
      </c>
      <c r="M118" s="50">
        <v>0</v>
      </c>
      <c r="N118" s="49" t="s">
        <v>149</v>
      </c>
      <c r="O118" s="50">
        <v>1733139.31</v>
      </c>
    </row>
    <row r="119" spans="1:15" ht="15.75" thickBot="1">
      <c r="A119" s="51"/>
      <c r="B119" s="49" t="s">
        <v>335</v>
      </c>
      <c r="C119" s="49" t="s">
        <v>90</v>
      </c>
      <c r="D119" s="49" t="s">
        <v>91</v>
      </c>
      <c r="E119" s="49" t="s">
        <v>68</v>
      </c>
      <c r="F119" s="49" t="s">
        <v>330</v>
      </c>
      <c r="G119" s="49" t="s">
        <v>331</v>
      </c>
      <c r="H119" s="49" t="str">
        <f t="shared" si="1"/>
        <v>S00305Expenses</v>
      </c>
      <c r="I119" s="49" t="s">
        <v>332</v>
      </c>
      <c r="J119" s="49" t="s">
        <v>68</v>
      </c>
      <c r="K119" s="49" t="s">
        <v>103</v>
      </c>
      <c r="L119" s="50">
        <v>46885</v>
      </c>
      <c r="M119" s="50">
        <v>46885</v>
      </c>
      <c r="N119" s="49" t="s">
        <v>105</v>
      </c>
      <c r="O119" s="50">
        <v>1733139.31</v>
      </c>
    </row>
    <row r="120" spans="1:15" ht="15.75" thickBot="1">
      <c r="A120" s="51"/>
      <c r="B120" s="49" t="s">
        <v>336</v>
      </c>
      <c r="C120" s="49" t="s">
        <v>90</v>
      </c>
      <c r="D120" s="49" t="s">
        <v>91</v>
      </c>
      <c r="E120" s="49" t="s">
        <v>68</v>
      </c>
      <c r="F120" s="49" t="s">
        <v>330</v>
      </c>
      <c r="G120" s="49" t="s">
        <v>331</v>
      </c>
      <c r="H120" s="49" t="str">
        <f t="shared" si="1"/>
        <v>S00305Transfers Out</v>
      </c>
      <c r="I120" s="49" t="s">
        <v>332</v>
      </c>
      <c r="J120" s="49" t="s">
        <v>68</v>
      </c>
      <c r="K120" s="49" t="s">
        <v>107</v>
      </c>
      <c r="L120" s="50">
        <v>3894</v>
      </c>
      <c r="M120" s="50">
        <v>3894</v>
      </c>
      <c r="N120" s="49" t="s">
        <v>109</v>
      </c>
      <c r="O120" s="50">
        <v>1733139.31</v>
      </c>
    </row>
    <row r="121" spans="1:15" ht="15.75" thickBot="1">
      <c r="A121" s="51"/>
      <c r="B121" s="49" t="s">
        <v>337</v>
      </c>
      <c r="C121" s="49" t="s">
        <v>90</v>
      </c>
      <c r="D121" s="49" t="s">
        <v>91</v>
      </c>
      <c r="E121" s="49" t="s">
        <v>68</v>
      </c>
      <c r="F121" s="49" t="s">
        <v>338</v>
      </c>
      <c r="G121" s="49" t="s">
        <v>339</v>
      </c>
      <c r="H121" s="49" t="str">
        <f t="shared" si="1"/>
        <v>S00306Salaries And Benefits</v>
      </c>
      <c r="I121" s="49" t="s">
        <v>340</v>
      </c>
      <c r="J121" s="49" t="s">
        <v>68</v>
      </c>
      <c r="K121" s="49" t="s">
        <v>94</v>
      </c>
      <c r="L121" s="50">
        <v>19350</v>
      </c>
      <c r="M121" s="50">
        <v>20001.89</v>
      </c>
      <c r="N121" s="49" t="s">
        <v>97</v>
      </c>
      <c r="O121" s="50">
        <v>1733139.31</v>
      </c>
    </row>
    <row r="122" spans="1:15" ht="15.75" thickBot="1">
      <c r="A122" s="51"/>
      <c r="B122" s="49" t="s">
        <v>341</v>
      </c>
      <c r="C122" s="49" t="s">
        <v>90</v>
      </c>
      <c r="D122" s="49" t="s">
        <v>91</v>
      </c>
      <c r="E122" s="49" t="s">
        <v>68</v>
      </c>
      <c r="F122" s="49" t="s">
        <v>338</v>
      </c>
      <c r="G122" s="49" t="s">
        <v>339</v>
      </c>
      <c r="H122" s="49" t="str">
        <f t="shared" si="1"/>
        <v>S00306Other Personal Services</v>
      </c>
      <c r="I122" s="49" t="s">
        <v>340</v>
      </c>
      <c r="J122" s="49" t="s">
        <v>68</v>
      </c>
      <c r="K122" s="49" t="s">
        <v>99</v>
      </c>
      <c r="L122" s="50">
        <v>4113</v>
      </c>
      <c r="M122" s="50">
        <v>4113</v>
      </c>
      <c r="N122" s="49" t="s">
        <v>101</v>
      </c>
      <c r="O122" s="50">
        <v>1733139.31</v>
      </c>
    </row>
    <row r="123" spans="1:15" ht="15.75" thickBot="1">
      <c r="A123" s="51"/>
      <c r="B123" s="49" t="s">
        <v>342</v>
      </c>
      <c r="C123" s="49" t="s">
        <v>90</v>
      </c>
      <c r="D123" s="49" t="s">
        <v>91</v>
      </c>
      <c r="E123" s="49" t="s">
        <v>68</v>
      </c>
      <c r="F123" s="49" t="s">
        <v>338</v>
      </c>
      <c r="G123" s="49" t="s">
        <v>339</v>
      </c>
      <c r="H123" s="49" t="str">
        <f t="shared" si="1"/>
        <v>S00306Expenses</v>
      </c>
      <c r="I123" s="49" t="s">
        <v>340</v>
      </c>
      <c r="J123" s="49" t="s">
        <v>68</v>
      </c>
      <c r="K123" s="49" t="s">
        <v>103</v>
      </c>
      <c r="L123" s="50">
        <v>26925</v>
      </c>
      <c r="M123" s="50">
        <v>26273.11</v>
      </c>
      <c r="N123" s="49" t="s">
        <v>105</v>
      </c>
      <c r="O123" s="50">
        <v>1733139.31</v>
      </c>
    </row>
    <row r="124" spans="1:15" ht="15.75" thickBot="1">
      <c r="A124" s="51"/>
      <c r="B124" s="49" t="s">
        <v>343</v>
      </c>
      <c r="C124" s="49" t="s">
        <v>90</v>
      </c>
      <c r="D124" s="49" t="s">
        <v>91</v>
      </c>
      <c r="E124" s="49" t="s">
        <v>68</v>
      </c>
      <c r="F124" s="49" t="s">
        <v>338</v>
      </c>
      <c r="G124" s="49" t="s">
        <v>339</v>
      </c>
      <c r="H124" s="49" t="str">
        <f t="shared" si="1"/>
        <v>S00306Transfers Out</v>
      </c>
      <c r="I124" s="49" t="s">
        <v>340</v>
      </c>
      <c r="J124" s="49" t="s">
        <v>68</v>
      </c>
      <c r="K124" s="49" t="s">
        <v>107</v>
      </c>
      <c r="L124" s="50">
        <v>1129</v>
      </c>
      <c r="M124" s="50">
        <v>1129</v>
      </c>
      <c r="N124" s="49" t="s">
        <v>109</v>
      </c>
      <c r="O124" s="50">
        <v>1733139.31</v>
      </c>
    </row>
    <row r="125" spans="1:15" ht="15.75" thickBot="1">
      <c r="A125" s="51"/>
      <c r="B125" s="49" t="s">
        <v>344</v>
      </c>
      <c r="C125" s="49" t="s">
        <v>90</v>
      </c>
      <c r="D125" s="49" t="s">
        <v>91</v>
      </c>
      <c r="E125" s="49" t="s">
        <v>68</v>
      </c>
      <c r="F125" s="49" t="s">
        <v>345</v>
      </c>
      <c r="G125" s="49" t="s">
        <v>346</v>
      </c>
      <c r="H125" s="49" t="str">
        <f t="shared" si="1"/>
        <v>S00307Revenue</v>
      </c>
      <c r="I125" s="49" t="s">
        <v>347</v>
      </c>
      <c r="J125" s="49" t="s">
        <v>68</v>
      </c>
      <c r="K125" s="49" t="s">
        <v>133</v>
      </c>
      <c r="L125" s="50">
        <v>0</v>
      </c>
      <c r="M125" s="50">
        <v>0</v>
      </c>
      <c r="N125" s="49" t="s">
        <v>136</v>
      </c>
      <c r="O125" s="50">
        <v>1733139.31</v>
      </c>
    </row>
    <row r="126" spans="1:15" ht="15.75" thickBot="1">
      <c r="A126" s="51"/>
      <c r="B126" s="49" t="s">
        <v>348</v>
      </c>
      <c r="C126" s="49" t="s">
        <v>90</v>
      </c>
      <c r="D126" s="49" t="s">
        <v>91</v>
      </c>
      <c r="E126" s="49" t="s">
        <v>68</v>
      </c>
      <c r="F126" s="49" t="s">
        <v>345</v>
      </c>
      <c r="G126" s="49" t="s">
        <v>346</v>
      </c>
      <c r="H126" s="49" t="str">
        <f t="shared" si="1"/>
        <v>S00307Salaries And Benefits</v>
      </c>
      <c r="I126" s="49" t="s">
        <v>347</v>
      </c>
      <c r="J126" s="49" t="s">
        <v>68</v>
      </c>
      <c r="K126" s="49" t="s">
        <v>94</v>
      </c>
      <c r="L126" s="50">
        <v>243887</v>
      </c>
      <c r="M126" s="50">
        <v>243887</v>
      </c>
      <c r="N126" s="49" t="s">
        <v>97</v>
      </c>
      <c r="O126" s="50">
        <v>1733139.31</v>
      </c>
    </row>
    <row r="127" spans="1:15" ht="15.75" thickBot="1">
      <c r="A127" s="51"/>
      <c r="B127" s="49" t="s">
        <v>349</v>
      </c>
      <c r="C127" s="49" t="s">
        <v>90</v>
      </c>
      <c r="D127" s="49" t="s">
        <v>91</v>
      </c>
      <c r="E127" s="49" t="s">
        <v>68</v>
      </c>
      <c r="F127" s="49" t="s">
        <v>345</v>
      </c>
      <c r="G127" s="49" t="s">
        <v>346</v>
      </c>
      <c r="H127" s="49" t="str">
        <f t="shared" si="1"/>
        <v>S00307Other Personal Services</v>
      </c>
      <c r="I127" s="49" t="s">
        <v>347</v>
      </c>
      <c r="J127" s="49" t="s">
        <v>68</v>
      </c>
      <c r="K127" s="49" t="s">
        <v>99</v>
      </c>
      <c r="L127" s="50">
        <v>34950</v>
      </c>
      <c r="M127" s="50">
        <v>34950</v>
      </c>
      <c r="N127" s="49" t="s">
        <v>101</v>
      </c>
      <c r="O127" s="50">
        <v>1733139.31</v>
      </c>
    </row>
    <row r="128" spans="1:15" ht="15.75" thickBot="1">
      <c r="A128" s="51"/>
      <c r="B128" s="49" t="s">
        <v>350</v>
      </c>
      <c r="C128" s="49" t="s">
        <v>90</v>
      </c>
      <c r="D128" s="49" t="s">
        <v>91</v>
      </c>
      <c r="E128" s="49" t="s">
        <v>68</v>
      </c>
      <c r="F128" s="49" t="s">
        <v>345</v>
      </c>
      <c r="G128" s="49" t="s">
        <v>346</v>
      </c>
      <c r="H128" s="49" t="str">
        <f t="shared" si="1"/>
        <v>S00307OPS - Graduate Assistant</v>
      </c>
      <c r="I128" s="49" t="s">
        <v>347</v>
      </c>
      <c r="J128" s="49" t="s">
        <v>68</v>
      </c>
      <c r="K128" s="49" t="s">
        <v>148</v>
      </c>
      <c r="L128" s="50">
        <v>36960</v>
      </c>
      <c r="M128" s="50">
        <v>36960</v>
      </c>
      <c r="N128" s="49" t="s">
        <v>149</v>
      </c>
      <c r="O128" s="50">
        <v>1733139.31</v>
      </c>
    </row>
    <row r="129" spans="1:15" ht="15.75" thickBot="1">
      <c r="A129" s="51"/>
      <c r="B129" s="49" t="s">
        <v>351</v>
      </c>
      <c r="C129" s="49" t="s">
        <v>90</v>
      </c>
      <c r="D129" s="49" t="s">
        <v>91</v>
      </c>
      <c r="E129" s="49" t="s">
        <v>68</v>
      </c>
      <c r="F129" s="49" t="s">
        <v>345</v>
      </c>
      <c r="G129" s="49" t="s">
        <v>346</v>
      </c>
      <c r="H129" s="49" t="str">
        <f t="shared" si="1"/>
        <v>S00307Expenses</v>
      </c>
      <c r="I129" s="49" t="s">
        <v>347</v>
      </c>
      <c r="J129" s="49" t="s">
        <v>68</v>
      </c>
      <c r="K129" s="49" t="s">
        <v>103</v>
      </c>
      <c r="L129" s="50">
        <v>49500</v>
      </c>
      <c r="M129" s="50">
        <v>49500</v>
      </c>
      <c r="N129" s="49" t="s">
        <v>105</v>
      </c>
      <c r="O129" s="50">
        <v>1733139.31</v>
      </c>
    </row>
    <row r="130" spans="1:15" ht="15.75" thickBot="1">
      <c r="A130" s="51"/>
      <c r="B130" s="49" t="s">
        <v>352</v>
      </c>
      <c r="C130" s="49" t="s">
        <v>90</v>
      </c>
      <c r="D130" s="49" t="s">
        <v>91</v>
      </c>
      <c r="E130" s="49" t="s">
        <v>68</v>
      </c>
      <c r="F130" s="49" t="s">
        <v>345</v>
      </c>
      <c r="G130" s="49" t="s">
        <v>346</v>
      </c>
      <c r="H130" s="49" t="str">
        <f t="shared" si="1"/>
        <v>S00307Transfers Out</v>
      </c>
      <c r="I130" s="49" t="s">
        <v>347</v>
      </c>
      <c r="J130" s="49" t="s">
        <v>68</v>
      </c>
      <c r="K130" s="49" t="s">
        <v>107</v>
      </c>
      <c r="L130" s="50">
        <v>8183</v>
      </c>
      <c r="M130" s="50">
        <v>8183</v>
      </c>
      <c r="N130" s="49" t="s">
        <v>109</v>
      </c>
      <c r="O130" s="50">
        <v>1733139.31</v>
      </c>
    </row>
    <row r="131" spans="1:15" ht="15.75" thickBot="1">
      <c r="A131" s="51"/>
      <c r="B131" s="49" t="s">
        <v>353</v>
      </c>
      <c r="C131" s="49" t="s">
        <v>90</v>
      </c>
      <c r="D131" s="49" t="s">
        <v>91</v>
      </c>
      <c r="E131" s="49" t="s">
        <v>68</v>
      </c>
      <c r="F131" s="49" t="s">
        <v>354</v>
      </c>
      <c r="G131" s="49" t="s">
        <v>355</v>
      </c>
      <c r="H131" s="49" t="str">
        <f t="shared" si="1"/>
        <v>S00308Other Personal Services</v>
      </c>
      <c r="I131" s="49" t="s">
        <v>356</v>
      </c>
      <c r="J131" s="49" t="s">
        <v>68</v>
      </c>
      <c r="K131" s="49" t="s">
        <v>99</v>
      </c>
      <c r="L131" s="50">
        <v>20059</v>
      </c>
      <c r="M131" s="50">
        <v>20059</v>
      </c>
      <c r="N131" s="49" t="s">
        <v>101</v>
      </c>
      <c r="O131" s="50">
        <v>1733139.31</v>
      </c>
    </row>
    <row r="132" spans="1:15" ht="15.75" thickBot="1">
      <c r="A132" s="51"/>
      <c r="B132" s="49" t="s">
        <v>357</v>
      </c>
      <c r="C132" s="49" t="s">
        <v>90</v>
      </c>
      <c r="D132" s="49" t="s">
        <v>91</v>
      </c>
      <c r="E132" s="49" t="s">
        <v>68</v>
      </c>
      <c r="F132" s="49" t="s">
        <v>354</v>
      </c>
      <c r="G132" s="49" t="s">
        <v>355</v>
      </c>
      <c r="H132" s="49" t="str">
        <f t="shared" si="1"/>
        <v>S00308Expenses</v>
      </c>
      <c r="I132" s="49" t="s">
        <v>356</v>
      </c>
      <c r="J132" s="49" t="s">
        <v>68</v>
      </c>
      <c r="K132" s="49" t="s">
        <v>103</v>
      </c>
      <c r="L132" s="50">
        <v>88000</v>
      </c>
      <c r="M132" s="50">
        <v>88000</v>
      </c>
      <c r="N132" s="49" t="s">
        <v>105</v>
      </c>
      <c r="O132" s="50">
        <v>1733139.31</v>
      </c>
    </row>
    <row r="133" spans="1:15" ht="15.75" thickBot="1">
      <c r="A133" s="51"/>
      <c r="B133" s="49" t="s">
        <v>358</v>
      </c>
      <c r="C133" s="49" t="s">
        <v>90</v>
      </c>
      <c r="D133" s="49" t="s">
        <v>91</v>
      </c>
      <c r="E133" s="49" t="s">
        <v>68</v>
      </c>
      <c r="F133" s="49" t="s">
        <v>354</v>
      </c>
      <c r="G133" s="49" t="s">
        <v>355</v>
      </c>
      <c r="H133" s="49" t="str">
        <f t="shared" si="1"/>
        <v>S00308Transfers Out</v>
      </c>
      <c r="I133" s="49" t="s">
        <v>356</v>
      </c>
      <c r="J133" s="49" t="s">
        <v>68</v>
      </c>
      <c r="K133" s="49" t="s">
        <v>107</v>
      </c>
      <c r="L133" s="50">
        <v>2421</v>
      </c>
      <c r="M133" s="50">
        <v>2421</v>
      </c>
      <c r="N133" s="49" t="s">
        <v>109</v>
      </c>
      <c r="O133" s="50">
        <v>1733139.31</v>
      </c>
    </row>
    <row r="134" spans="1:15" ht="15.75" thickBot="1">
      <c r="A134" s="51"/>
      <c r="B134" s="49" t="s">
        <v>359</v>
      </c>
      <c r="C134" s="49" t="s">
        <v>90</v>
      </c>
      <c r="D134" s="49" t="s">
        <v>91</v>
      </c>
      <c r="E134" s="49" t="s">
        <v>68</v>
      </c>
      <c r="F134" s="49" t="s">
        <v>360</v>
      </c>
      <c r="G134" s="49" t="s">
        <v>361</v>
      </c>
      <c r="H134" s="49" t="str">
        <f t="shared" si="1"/>
        <v>S00309Other Personal Services</v>
      </c>
      <c r="I134" s="49" t="s">
        <v>362</v>
      </c>
      <c r="J134" s="49" t="s">
        <v>68</v>
      </c>
      <c r="K134" s="49" t="s">
        <v>99</v>
      </c>
      <c r="L134" s="50">
        <v>4725</v>
      </c>
      <c r="M134" s="50">
        <v>4725</v>
      </c>
      <c r="N134" s="49" t="s">
        <v>101</v>
      </c>
      <c r="O134" s="50">
        <v>1733139.31</v>
      </c>
    </row>
    <row r="135" spans="1:15" ht="15.75" thickBot="1">
      <c r="A135" s="51"/>
      <c r="B135" s="49" t="s">
        <v>363</v>
      </c>
      <c r="C135" s="49" t="s">
        <v>90</v>
      </c>
      <c r="D135" s="49" t="s">
        <v>91</v>
      </c>
      <c r="E135" s="49" t="s">
        <v>68</v>
      </c>
      <c r="F135" s="49" t="s">
        <v>360</v>
      </c>
      <c r="G135" s="49" t="s">
        <v>361</v>
      </c>
      <c r="H135" s="49" t="str">
        <f t="shared" si="1"/>
        <v>S00309Expenses</v>
      </c>
      <c r="I135" s="49" t="s">
        <v>362</v>
      </c>
      <c r="J135" s="49" t="s">
        <v>68</v>
      </c>
      <c r="K135" s="49" t="s">
        <v>103</v>
      </c>
      <c r="L135" s="50">
        <v>35000</v>
      </c>
      <c r="M135" s="50">
        <v>35000</v>
      </c>
      <c r="N135" s="49" t="s">
        <v>105</v>
      </c>
      <c r="O135" s="50">
        <v>1733139.31</v>
      </c>
    </row>
    <row r="136" spans="1:15" ht="15.75" thickBot="1">
      <c r="A136" s="51"/>
      <c r="B136" s="49" t="s">
        <v>364</v>
      </c>
      <c r="C136" s="49" t="s">
        <v>90</v>
      </c>
      <c r="D136" s="49" t="s">
        <v>91</v>
      </c>
      <c r="E136" s="49" t="s">
        <v>68</v>
      </c>
      <c r="F136" s="49" t="s">
        <v>360</v>
      </c>
      <c r="G136" s="49" t="s">
        <v>361</v>
      </c>
      <c r="H136" s="49" t="str">
        <f t="shared" si="1"/>
        <v>S00309Transfers Out</v>
      </c>
      <c r="I136" s="49" t="s">
        <v>362</v>
      </c>
      <c r="J136" s="49" t="s">
        <v>68</v>
      </c>
      <c r="K136" s="49" t="s">
        <v>107</v>
      </c>
      <c r="L136" s="50">
        <v>890</v>
      </c>
      <c r="M136" s="50">
        <v>890</v>
      </c>
      <c r="N136" s="49" t="s">
        <v>109</v>
      </c>
      <c r="O136" s="50">
        <v>1733139.31</v>
      </c>
    </row>
    <row r="137" spans="1:15" ht="15.75" thickBot="1">
      <c r="A137" s="51"/>
      <c r="B137" s="49" t="s">
        <v>365</v>
      </c>
      <c r="C137" s="49" t="s">
        <v>90</v>
      </c>
      <c r="D137" s="49" t="s">
        <v>91</v>
      </c>
      <c r="E137" s="49" t="s">
        <v>68</v>
      </c>
      <c r="F137" s="49" t="s">
        <v>366</v>
      </c>
      <c r="G137" s="49" t="s">
        <v>367</v>
      </c>
      <c r="H137" s="49" t="str">
        <f t="shared" si="1"/>
        <v>S00310Other Personal Services</v>
      </c>
      <c r="I137" s="49" t="s">
        <v>368</v>
      </c>
      <c r="J137" s="49" t="s">
        <v>68</v>
      </c>
      <c r="K137" s="49" t="s">
        <v>99</v>
      </c>
      <c r="L137" s="50">
        <v>59088</v>
      </c>
      <c r="M137" s="50">
        <v>59088</v>
      </c>
      <c r="N137" s="49" t="s">
        <v>101</v>
      </c>
      <c r="O137" s="50">
        <v>1733139.31</v>
      </c>
    </row>
    <row r="138" spans="1:15" ht="15.75" thickBot="1">
      <c r="A138" s="51"/>
      <c r="B138" s="49" t="s">
        <v>369</v>
      </c>
      <c r="C138" s="49" t="s">
        <v>90</v>
      </c>
      <c r="D138" s="49" t="s">
        <v>91</v>
      </c>
      <c r="E138" s="49" t="s">
        <v>68</v>
      </c>
      <c r="F138" s="49" t="s">
        <v>366</v>
      </c>
      <c r="G138" s="49" t="s">
        <v>367</v>
      </c>
      <c r="H138" s="49" t="str">
        <f t="shared" ref="H138:H201" si="2">CONCATENATE(G138,N138)</f>
        <v>S00310Expenses</v>
      </c>
      <c r="I138" s="49" t="s">
        <v>368</v>
      </c>
      <c r="J138" s="49" t="s">
        <v>68</v>
      </c>
      <c r="K138" s="49" t="s">
        <v>103</v>
      </c>
      <c r="L138" s="50">
        <v>8115</v>
      </c>
      <c r="M138" s="50">
        <v>8115</v>
      </c>
      <c r="N138" s="49" t="s">
        <v>105</v>
      </c>
      <c r="O138" s="50">
        <v>1733139.31</v>
      </c>
    </row>
    <row r="139" spans="1:15" ht="15.75" thickBot="1">
      <c r="A139" s="51"/>
      <c r="B139" s="49" t="s">
        <v>370</v>
      </c>
      <c r="C139" s="49" t="s">
        <v>90</v>
      </c>
      <c r="D139" s="49" t="s">
        <v>91</v>
      </c>
      <c r="E139" s="49" t="s">
        <v>68</v>
      </c>
      <c r="F139" s="49" t="s">
        <v>366</v>
      </c>
      <c r="G139" s="49" t="s">
        <v>367</v>
      </c>
      <c r="H139" s="49" t="str">
        <f t="shared" si="2"/>
        <v>S00310Transfers Out</v>
      </c>
      <c r="I139" s="49" t="s">
        <v>368</v>
      </c>
      <c r="J139" s="49" t="s">
        <v>68</v>
      </c>
      <c r="K139" s="49" t="s">
        <v>107</v>
      </c>
      <c r="L139" s="50">
        <v>49750</v>
      </c>
      <c r="M139" s="50">
        <v>49750</v>
      </c>
      <c r="N139" s="49" t="s">
        <v>109</v>
      </c>
      <c r="O139" s="50">
        <v>1733139.31</v>
      </c>
    </row>
    <row r="140" spans="1:15" ht="15.75" thickBot="1">
      <c r="A140" s="51"/>
      <c r="B140" s="49" t="s">
        <v>371</v>
      </c>
      <c r="C140" s="49" t="s">
        <v>90</v>
      </c>
      <c r="D140" s="49" t="s">
        <v>91</v>
      </c>
      <c r="E140" s="49" t="s">
        <v>68</v>
      </c>
      <c r="F140" s="49" t="s">
        <v>372</v>
      </c>
      <c r="G140" s="49" t="s">
        <v>373</v>
      </c>
      <c r="H140" s="49" t="str">
        <f t="shared" si="2"/>
        <v>S00311Other Personal Services</v>
      </c>
      <c r="I140" s="49" t="s">
        <v>374</v>
      </c>
      <c r="J140" s="49" t="s">
        <v>68</v>
      </c>
      <c r="K140" s="49" t="s">
        <v>99</v>
      </c>
      <c r="L140" s="50">
        <v>20000</v>
      </c>
      <c r="M140" s="50">
        <v>20000</v>
      </c>
      <c r="N140" s="49" t="s">
        <v>101</v>
      </c>
      <c r="O140" s="50">
        <v>1733139.31</v>
      </c>
    </row>
    <row r="141" spans="1:15" ht="15.75" thickBot="1">
      <c r="A141" s="51"/>
      <c r="B141" s="49" t="s">
        <v>375</v>
      </c>
      <c r="C141" s="49" t="s">
        <v>90</v>
      </c>
      <c r="D141" s="49" t="s">
        <v>91</v>
      </c>
      <c r="E141" s="49" t="s">
        <v>68</v>
      </c>
      <c r="F141" s="49" t="s">
        <v>372</v>
      </c>
      <c r="G141" s="49" t="s">
        <v>373</v>
      </c>
      <c r="H141" s="49" t="str">
        <f t="shared" si="2"/>
        <v>S00311Expenses</v>
      </c>
      <c r="I141" s="49" t="s">
        <v>374</v>
      </c>
      <c r="J141" s="49" t="s">
        <v>68</v>
      </c>
      <c r="K141" s="49" t="s">
        <v>103</v>
      </c>
      <c r="L141" s="50">
        <v>214785</v>
      </c>
      <c r="M141" s="50">
        <v>214785</v>
      </c>
      <c r="N141" s="49" t="s">
        <v>105</v>
      </c>
      <c r="O141" s="50">
        <v>1733139.31</v>
      </c>
    </row>
    <row r="142" spans="1:15" ht="15.75" thickBot="1">
      <c r="A142" s="51"/>
      <c r="B142" s="49" t="s">
        <v>376</v>
      </c>
      <c r="C142" s="49" t="s">
        <v>90</v>
      </c>
      <c r="D142" s="49" t="s">
        <v>91</v>
      </c>
      <c r="E142" s="49" t="s">
        <v>68</v>
      </c>
      <c r="F142" s="49" t="s">
        <v>372</v>
      </c>
      <c r="G142" s="49" t="s">
        <v>373</v>
      </c>
      <c r="H142" s="49" t="str">
        <f t="shared" si="2"/>
        <v>S00311Transfers Out</v>
      </c>
      <c r="I142" s="49" t="s">
        <v>374</v>
      </c>
      <c r="J142" s="49" t="s">
        <v>68</v>
      </c>
      <c r="K142" s="49" t="s">
        <v>107</v>
      </c>
      <c r="L142" s="50">
        <v>5259</v>
      </c>
      <c r="M142" s="50">
        <v>5259</v>
      </c>
      <c r="N142" s="49" t="s">
        <v>109</v>
      </c>
      <c r="O142" s="50">
        <v>1733139.31</v>
      </c>
    </row>
    <row r="143" spans="1:15" ht="15.75" thickBot="1">
      <c r="A143" s="51"/>
      <c r="B143" s="49" t="s">
        <v>377</v>
      </c>
      <c r="C143" s="49" t="s">
        <v>90</v>
      </c>
      <c r="D143" s="49" t="s">
        <v>91</v>
      </c>
      <c r="E143" s="49" t="s">
        <v>68</v>
      </c>
      <c r="F143" s="49" t="s">
        <v>378</v>
      </c>
      <c r="G143" s="49" t="s">
        <v>379</v>
      </c>
      <c r="H143" s="49" t="str">
        <f t="shared" si="2"/>
        <v>S00313Other Personal Services</v>
      </c>
      <c r="I143" s="49" t="s">
        <v>380</v>
      </c>
      <c r="J143" s="49" t="s">
        <v>68</v>
      </c>
      <c r="K143" s="49" t="s">
        <v>99</v>
      </c>
      <c r="L143" s="50">
        <v>84470</v>
      </c>
      <c r="M143" s="50">
        <v>84470</v>
      </c>
      <c r="N143" s="49" t="s">
        <v>101</v>
      </c>
      <c r="O143" s="50">
        <v>1733139.31</v>
      </c>
    </row>
    <row r="144" spans="1:15" ht="15.75" thickBot="1">
      <c r="A144" s="51"/>
      <c r="B144" s="49" t="s">
        <v>381</v>
      </c>
      <c r="C144" s="49" t="s">
        <v>90</v>
      </c>
      <c r="D144" s="49" t="s">
        <v>91</v>
      </c>
      <c r="E144" s="49" t="s">
        <v>68</v>
      </c>
      <c r="F144" s="49" t="s">
        <v>378</v>
      </c>
      <c r="G144" s="49" t="s">
        <v>379</v>
      </c>
      <c r="H144" s="49" t="str">
        <f t="shared" si="2"/>
        <v>S00313Expenses</v>
      </c>
      <c r="I144" s="49" t="s">
        <v>380</v>
      </c>
      <c r="J144" s="49" t="s">
        <v>68</v>
      </c>
      <c r="K144" s="49" t="s">
        <v>103</v>
      </c>
      <c r="L144" s="50">
        <v>29909</v>
      </c>
      <c r="M144" s="50">
        <v>29909</v>
      </c>
      <c r="N144" s="49" t="s">
        <v>105</v>
      </c>
      <c r="O144" s="50">
        <v>1733139.31</v>
      </c>
    </row>
    <row r="145" spans="1:15" ht="15.75" thickBot="1">
      <c r="A145" s="51"/>
      <c r="B145" s="49" t="s">
        <v>382</v>
      </c>
      <c r="C145" s="49" t="s">
        <v>90</v>
      </c>
      <c r="D145" s="49" t="s">
        <v>91</v>
      </c>
      <c r="E145" s="49" t="s">
        <v>68</v>
      </c>
      <c r="F145" s="49" t="s">
        <v>378</v>
      </c>
      <c r="G145" s="49" t="s">
        <v>379</v>
      </c>
      <c r="H145" s="49" t="str">
        <f t="shared" si="2"/>
        <v>S00313Transfers Out</v>
      </c>
      <c r="I145" s="49" t="s">
        <v>380</v>
      </c>
      <c r="J145" s="49" t="s">
        <v>68</v>
      </c>
      <c r="K145" s="49" t="s">
        <v>107</v>
      </c>
      <c r="L145" s="50">
        <v>2562</v>
      </c>
      <c r="M145" s="50">
        <v>2562</v>
      </c>
      <c r="N145" s="49" t="s">
        <v>109</v>
      </c>
      <c r="O145" s="50">
        <v>1733139.31</v>
      </c>
    </row>
    <row r="146" spans="1:15" ht="15.75" thickBot="1">
      <c r="A146" s="51"/>
      <c r="B146" s="49" t="s">
        <v>383</v>
      </c>
      <c r="C146" s="49" t="s">
        <v>90</v>
      </c>
      <c r="D146" s="49" t="s">
        <v>91</v>
      </c>
      <c r="E146" s="49" t="s">
        <v>68</v>
      </c>
      <c r="F146" s="49" t="s">
        <v>384</v>
      </c>
      <c r="G146" s="49" t="s">
        <v>385</v>
      </c>
      <c r="H146" s="49" t="str">
        <f t="shared" si="2"/>
        <v>S00317Other Personal Services</v>
      </c>
      <c r="I146" s="49" t="s">
        <v>386</v>
      </c>
      <c r="J146" s="49" t="s">
        <v>68</v>
      </c>
      <c r="K146" s="49" t="s">
        <v>99</v>
      </c>
      <c r="L146" s="50">
        <v>74350</v>
      </c>
      <c r="M146" s="50">
        <v>74350</v>
      </c>
      <c r="N146" s="49" t="s">
        <v>101</v>
      </c>
      <c r="O146" s="50">
        <v>1733139.31</v>
      </c>
    </row>
    <row r="147" spans="1:15" ht="15.75" thickBot="1">
      <c r="A147" s="51"/>
      <c r="B147" s="49" t="s">
        <v>387</v>
      </c>
      <c r="C147" s="49" t="s">
        <v>90</v>
      </c>
      <c r="D147" s="49" t="s">
        <v>91</v>
      </c>
      <c r="E147" s="49" t="s">
        <v>68</v>
      </c>
      <c r="F147" s="49" t="s">
        <v>384</v>
      </c>
      <c r="G147" s="49" t="s">
        <v>385</v>
      </c>
      <c r="H147" s="49" t="str">
        <f t="shared" si="2"/>
        <v>S00317Expenses</v>
      </c>
      <c r="I147" s="49" t="s">
        <v>386</v>
      </c>
      <c r="J147" s="49" t="s">
        <v>68</v>
      </c>
      <c r="K147" s="49" t="s">
        <v>103</v>
      </c>
      <c r="L147" s="50">
        <v>74826</v>
      </c>
      <c r="M147" s="50">
        <v>74826</v>
      </c>
      <c r="N147" s="49" t="s">
        <v>105</v>
      </c>
      <c r="O147" s="50">
        <v>1733139.31</v>
      </c>
    </row>
    <row r="148" spans="1:15" ht="15.75" thickBot="1">
      <c r="A148" s="51"/>
      <c r="B148" s="49" t="s">
        <v>388</v>
      </c>
      <c r="C148" s="49" t="s">
        <v>90</v>
      </c>
      <c r="D148" s="49" t="s">
        <v>91</v>
      </c>
      <c r="E148" s="49" t="s">
        <v>68</v>
      </c>
      <c r="F148" s="49" t="s">
        <v>384</v>
      </c>
      <c r="G148" s="49" t="s">
        <v>385</v>
      </c>
      <c r="H148" s="49" t="str">
        <f t="shared" si="2"/>
        <v>S00317Transfers Out</v>
      </c>
      <c r="I148" s="49" t="s">
        <v>386</v>
      </c>
      <c r="J148" s="49" t="s">
        <v>68</v>
      </c>
      <c r="K148" s="49" t="s">
        <v>107</v>
      </c>
      <c r="L148" s="50">
        <v>3342</v>
      </c>
      <c r="M148" s="50">
        <v>3342</v>
      </c>
      <c r="N148" s="49" t="s">
        <v>109</v>
      </c>
      <c r="O148" s="50">
        <v>1733139.31</v>
      </c>
    </row>
    <row r="149" spans="1:15" ht="15.75" thickBot="1">
      <c r="A149" s="51"/>
      <c r="B149" s="49" t="s">
        <v>389</v>
      </c>
      <c r="C149" s="49" t="s">
        <v>90</v>
      </c>
      <c r="D149" s="49" t="s">
        <v>91</v>
      </c>
      <c r="E149" s="49" t="s">
        <v>68</v>
      </c>
      <c r="F149" s="49" t="s">
        <v>390</v>
      </c>
      <c r="G149" s="49" t="s">
        <v>391</v>
      </c>
      <c r="H149" s="49" t="str">
        <f t="shared" si="2"/>
        <v>S00318Expenses</v>
      </c>
      <c r="I149" s="49" t="s">
        <v>392</v>
      </c>
      <c r="J149" s="49" t="s">
        <v>68</v>
      </c>
      <c r="K149" s="49" t="s">
        <v>103</v>
      </c>
      <c r="L149" s="50">
        <v>22000</v>
      </c>
      <c r="M149" s="50">
        <v>22000</v>
      </c>
      <c r="N149" s="49" t="s">
        <v>105</v>
      </c>
      <c r="O149" s="50">
        <v>1733139.31</v>
      </c>
    </row>
    <row r="150" spans="1:15" ht="15.75" thickBot="1">
      <c r="A150" s="51"/>
      <c r="B150" s="49" t="s">
        <v>393</v>
      </c>
      <c r="C150" s="49" t="s">
        <v>90</v>
      </c>
      <c r="D150" s="49" t="s">
        <v>91</v>
      </c>
      <c r="E150" s="49" t="s">
        <v>68</v>
      </c>
      <c r="F150" s="49" t="s">
        <v>390</v>
      </c>
      <c r="G150" s="49" t="s">
        <v>391</v>
      </c>
      <c r="H150" s="49" t="str">
        <f t="shared" si="2"/>
        <v>S00318Transfers Out</v>
      </c>
      <c r="I150" s="49" t="s">
        <v>392</v>
      </c>
      <c r="J150" s="49" t="s">
        <v>68</v>
      </c>
      <c r="K150" s="49" t="s">
        <v>107</v>
      </c>
      <c r="L150" s="50">
        <v>493</v>
      </c>
      <c r="M150" s="50">
        <v>493</v>
      </c>
      <c r="N150" s="49" t="s">
        <v>109</v>
      </c>
      <c r="O150" s="50">
        <v>1733139.31</v>
      </c>
    </row>
    <row r="151" spans="1:15" ht="15.75" thickBot="1">
      <c r="A151" s="51"/>
      <c r="B151" s="49" t="s">
        <v>394</v>
      </c>
      <c r="C151" s="49" t="s">
        <v>90</v>
      </c>
      <c r="D151" s="49" t="s">
        <v>91</v>
      </c>
      <c r="E151" s="49" t="s">
        <v>68</v>
      </c>
      <c r="F151" s="49" t="s">
        <v>395</v>
      </c>
      <c r="G151" s="49" t="s">
        <v>396</v>
      </c>
      <c r="H151" s="49" t="str">
        <f t="shared" si="2"/>
        <v>S00324Expenses</v>
      </c>
      <c r="I151" s="49" t="s">
        <v>397</v>
      </c>
      <c r="J151" s="49" t="s">
        <v>68</v>
      </c>
      <c r="K151" s="49" t="s">
        <v>103</v>
      </c>
      <c r="L151" s="50">
        <v>250000</v>
      </c>
      <c r="M151" s="50">
        <v>253000</v>
      </c>
      <c r="N151" s="49" t="s">
        <v>105</v>
      </c>
      <c r="O151" s="50">
        <v>1733139.31</v>
      </c>
    </row>
    <row r="152" spans="1:15" ht="15.75" thickBot="1">
      <c r="A152" s="51"/>
      <c r="B152" s="49" t="s">
        <v>398</v>
      </c>
      <c r="C152" s="49" t="s">
        <v>90</v>
      </c>
      <c r="D152" s="49" t="s">
        <v>91</v>
      </c>
      <c r="E152" s="49" t="s">
        <v>68</v>
      </c>
      <c r="F152" s="49" t="s">
        <v>395</v>
      </c>
      <c r="G152" s="49" t="s">
        <v>396</v>
      </c>
      <c r="H152" s="49" t="str">
        <f t="shared" si="2"/>
        <v>S00324Transfers Out</v>
      </c>
      <c r="I152" s="49" t="s">
        <v>397</v>
      </c>
      <c r="J152" s="49" t="s">
        <v>68</v>
      </c>
      <c r="K152" s="49" t="s">
        <v>107</v>
      </c>
      <c r="L152" s="50">
        <v>5600</v>
      </c>
      <c r="M152" s="50">
        <v>5600</v>
      </c>
      <c r="N152" s="49" t="s">
        <v>109</v>
      </c>
      <c r="O152" s="50">
        <v>1733139.31</v>
      </c>
    </row>
    <row r="153" spans="1:15" ht="15.75" thickBot="1">
      <c r="A153" s="51"/>
      <c r="B153" s="49" t="s">
        <v>399</v>
      </c>
      <c r="C153" s="49" t="s">
        <v>90</v>
      </c>
      <c r="D153" s="49" t="s">
        <v>91</v>
      </c>
      <c r="E153" s="49" t="s">
        <v>68</v>
      </c>
      <c r="F153" s="49" t="s">
        <v>400</v>
      </c>
      <c r="G153" s="49" t="s">
        <v>401</v>
      </c>
      <c r="H153" s="49" t="str">
        <f t="shared" si="2"/>
        <v>S00325Expenses</v>
      </c>
      <c r="I153" s="49" t="s">
        <v>402</v>
      </c>
      <c r="J153" s="49" t="s">
        <v>68</v>
      </c>
      <c r="K153" s="49" t="s">
        <v>103</v>
      </c>
      <c r="L153" s="50">
        <v>7000</v>
      </c>
      <c r="M153" s="50">
        <v>7000</v>
      </c>
      <c r="N153" s="49" t="s">
        <v>105</v>
      </c>
      <c r="O153" s="50">
        <v>1733139.31</v>
      </c>
    </row>
    <row r="154" spans="1:15" ht="15.75" thickBot="1">
      <c r="A154" s="51"/>
      <c r="B154" s="49" t="s">
        <v>403</v>
      </c>
      <c r="C154" s="49" t="s">
        <v>90</v>
      </c>
      <c r="D154" s="49" t="s">
        <v>91</v>
      </c>
      <c r="E154" s="49" t="s">
        <v>68</v>
      </c>
      <c r="F154" s="49" t="s">
        <v>400</v>
      </c>
      <c r="G154" s="49" t="s">
        <v>401</v>
      </c>
      <c r="H154" s="49" t="str">
        <f t="shared" si="2"/>
        <v>S00325Transfers Out</v>
      </c>
      <c r="I154" s="49" t="s">
        <v>402</v>
      </c>
      <c r="J154" s="49" t="s">
        <v>68</v>
      </c>
      <c r="K154" s="49" t="s">
        <v>107</v>
      </c>
      <c r="L154" s="50">
        <v>157</v>
      </c>
      <c r="M154" s="50">
        <v>157</v>
      </c>
      <c r="N154" s="49" t="s">
        <v>109</v>
      </c>
      <c r="O154" s="50">
        <v>1733139.31</v>
      </c>
    </row>
    <row r="155" spans="1:15" ht="15.75" thickBot="1">
      <c r="A155" s="51"/>
      <c r="B155" s="49" t="s">
        <v>404</v>
      </c>
      <c r="C155" s="49" t="s">
        <v>90</v>
      </c>
      <c r="D155" s="49" t="s">
        <v>91</v>
      </c>
      <c r="E155" s="49" t="s">
        <v>68</v>
      </c>
      <c r="F155" s="49" t="s">
        <v>405</v>
      </c>
      <c r="G155" s="49" t="s">
        <v>406</v>
      </c>
      <c r="H155" s="49" t="str">
        <f t="shared" si="2"/>
        <v>S00329Expenses</v>
      </c>
      <c r="I155" s="49" t="s">
        <v>407</v>
      </c>
      <c r="J155" s="49" t="s">
        <v>68</v>
      </c>
      <c r="K155" s="49" t="s">
        <v>103</v>
      </c>
      <c r="L155" s="50">
        <v>12500</v>
      </c>
      <c r="M155" s="50">
        <v>12500</v>
      </c>
      <c r="N155" s="49" t="s">
        <v>105</v>
      </c>
      <c r="O155" s="50">
        <v>1733139.31</v>
      </c>
    </row>
    <row r="156" spans="1:15" ht="15.75" thickBot="1">
      <c r="A156" s="51"/>
      <c r="B156" s="49" t="s">
        <v>408</v>
      </c>
      <c r="C156" s="49" t="s">
        <v>90</v>
      </c>
      <c r="D156" s="49" t="s">
        <v>91</v>
      </c>
      <c r="E156" s="49" t="s">
        <v>68</v>
      </c>
      <c r="F156" s="49" t="s">
        <v>405</v>
      </c>
      <c r="G156" s="49" t="s">
        <v>406</v>
      </c>
      <c r="H156" s="49" t="str">
        <f t="shared" si="2"/>
        <v>S00329Transfers Out</v>
      </c>
      <c r="I156" s="49" t="s">
        <v>407</v>
      </c>
      <c r="J156" s="49" t="s">
        <v>68</v>
      </c>
      <c r="K156" s="49" t="s">
        <v>107</v>
      </c>
      <c r="L156" s="50">
        <v>280</v>
      </c>
      <c r="M156" s="50">
        <v>280</v>
      </c>
      <c r="N156" s="49" t="s">
        <v>109</v>
      </c>
      <c r="O156" s="50">
        <v>1733139.31</v>
      </c>
    </row>
    <row r="157" spans="1:15" ht="15.75" thickBot="1">
      <c r="A157" s="51"/>
      <c r="B157" s="49" t="s">
        <v>409</v>
      </c>
      <c r="C157" s="49" t="s">
        <v>90</v>
      </c>
      <c r="D157" s="49" t="s">
        <v>91</v>
      </c>
      <c r="E157" s="49" t="s">
        <v>68</v>
      </c>
      <c r="F157" s="49" t="s">
        <v>410</v>
      </c>
      <c r="G157" s="49" t="s">
        <v>411</v>
      </c>
      <c r="H157" s="49" t="str">
        <f t="shared" si="2"/>
        <v>S00330Salaries And Benefits</v>
      </c>
      <c r="I157" s="49" t="s">
        <v>412</v>
      </c>
      <c r="J157" s="49" t="s">
        <v>68</v>
      </c>
      <c r="K157" s="49" t="s">
        <v>94</v>
      </c>
      <c r="L157" s="50">
        <v>151556</v>
      </c>
      <c r="M157" s="50">
        <v>151556</v>
      </c>
      <c r="N157" s="49" t="s">
        <v>97</v>
      </c>
      <c r="O157" s="50">
        <v>1733139.31</v>
      </c>
    </row>
    <row r="158" spans="1:15" ht="15.75" thickBot="1">
      <c r="A158" s="51"/>
      <c r="B158" s="49" t="s">
        <v>413</v>
      </c>
      <c r="C158" s="49" t="s">
        <v>90</v>
      </c>
      <c r="D158" s="49" t="s">
        <v>91</v>
      </c>
      <c r="E158" s="49" t="s">
        <v>68</v>
      </c>
      <c r="F158" s="49" t="s">
        <v>410</v>
      </c>
      <c r="G158" s="49" t="s">
        <v>411</v>
      </c>
      <c r="H158" s="49" t="str">
        <f t="shared" si="2"/>
        <v>S00330Other Personal Services</v>
      </c>
      <c r="I158" s="49" t="s">
        <v>412</v>
      </c>
      <c r="J158" s="49" t="s">
        <v>68</v>
      </c>
      <c r="K158" s="49" t="s">
        <v>99</v>
      </c>
      <c r="L158" s="50">
        <v>28860</v>
      </c>
      <c r="M158" s="50">
        <v>28860</v>
      </c>
      <c r="N158" s="49" t="s">
        <v>101</v>
      </c>
      <c r="O158" s="50">
        <v>1733139.31</v>
      </c>
    </row>
    <row r="159" spans="1:15" ht="15.75" thickBot="1">
      <c r="A159" s="51"/>
      <c r="B159" s="49" t="s">
        <v>414</v>
      </c>
      <c r="C159" s="49" t="s">
        <v>90</v>
      </c>
      <c r="D159" s="49" t="s">
        <v>91</v>
      </c>
      <c r="E159" s="49" t="s">
        <v>68</v>
      </c>
      <c r="F159" s="49" t="s">
        <v>410</v>
      </c>
      <c r="G159" s="49" t="s">
        <v>411</v>
      </c>
      <c r="H159" s="49" t="str">
        <f t="shared" si="2"/>
        <v>S00330Expenses</v>
      </c>
      <c r="I159" s="49" t="s">
        <v>412</v>
      </c>
      <c r="J159" s="49" t="s">
        <v>68</v>
      </c>
      <c r="K159" s="49" t="s">
        <v>103</v>
      </c>
      <c r="L159" s="50">
        <v>12475</v>
      </c>
      <c r="M159" s="50">
        <v>12475</v>
      </c>
      <c r="N159" s="49" t="s">
        <v>105</v>
      </c>
      <c r="O159" s="50">
        <v>1733139.31</v>
      </c>
    </row>
    <row r="160" spans="1:15" ht="15.75" thickBot="1">
      <c r="A160" s="51"/>
      <c r="B160" s="49" t="s">
        <v>415</v>
      </c>
      <c r="C160" s="49" t="s">
        <v>90</v>
      </c>
      <c r="D160" s="49" t="s">
        <v>91</v>
      </c>
      <c r="E160" s="49" t="s">
        <v>68</v>
      </c>
      <c r="F160" s="49" t="s">
        <v>410</v>
      </c>
      <c r="G160" s="49" t="s">
        <v>411</v>
      </c>
      <c r="H160" s="49" t="str">
        <f t="shared" si="2"/>
        <v>S00330Transfers Out</v>
      </c>
      <c r="I160" s="49" t="s">
        <v>412</v>
      </c>
      <c r="J160" s="49" t="s">
        <v>68</v>
      </c>
      <c r="K160" s="49" t="s">
        <v>107</v>
      </c>
      <c r="L160" s="50">
        <v>4321</v>
      </c>
      <c r="M160" s="50">
        <v>4321</v>
      </c>
      <c r="N160" s="49" t="s">
        <v>109</v>
      </c>
      <c r="O160" s="50">
        <v>1733139.31</v>
      </c>
    </row>
    <row r="161" spans="1:15" ht="15.75" thickBot="1">
      <c r="A161" s="51"/>
      <c r="B161" s="49" t="s">
        <v>416</v>
      </c>
      <c r="C161" s="49" t="s">
        <v>90</v>
      </c>
      <c r="D161" s="49" t="s">
        <v>91</v>
      </c>
      <c r="E161" s="49" t="s">
        <v>68</v>
      </c>
      <c r="F161" s="49" t="s">
        <v>417</v>
      </c>
      <c r="G161" s="49" t="s">
        <v>418</v>
      </c>
      <c r="H161" s="49" t="str">
        <f t="shared" si="2"/>
        <v>S00331Other Personal Services</v>
      </c>
      <c r="I161" s="49" t="s">
        <v>419</v>
      </c>
      <c r="J161" s="49" t="s">
        <v>68</v>
      </c>
      <c r="K161" s="49" t="s">
        <v>99</v>
      </c>
      <c r="L161" s="50">
        <v>49910</v>
      </c>
      <c r="M161" s="50">
        <v>49910</v>
      </c>
      <c r="N161" s="49" t="s">
        <v>101</v>
      </c>
      <c r="O161" s="50">
        <v>1733139.31</v>
      </c>
    </row>
    <row r="162" spans="1:15" ht="15.75" thickBot="1">
      <c r="A162" s="51"/>
      <c r="B162" s="49" t="s">
        <v>420</v>
      </c>
      <c r="C162" s="49" t="s">
        <v>90</v>
      </c>
      <c r="D162" s="49" t="s">
        <v>91</v>
      </c>
      <c r="E162" s="49" t="s">
        <v>68</v>
      </c>
      <c r="F162" s="49" t="s">
        <v>417</v>
      </c>
      <c r="G162" s="49" t="s">
        <v>418</v>
      </c>
      <c r="H162" s="49" t="str">
        <f t="shared" si="2"/>
        <v>S00331Expenses</v>
      </c>
      <c r="I162" s="49" t="s">
        <v>419</v>
      </c>
      <c r="J162" s="49" t="s">
        <v>68</v>
      </c>
      <c r="K162" s="49" t="s">
        <v>103</v>
      </c>
      <c r="L162" s="50">
        <v>13073</v>
      </c>
      <c r="M162" s="50">
        <v>13073</v>
      </c>
      <c r="N162" s="49" t="s">
        <v>105</v>
      </c>
      <c r="O162" s="50">
        <v>1733139.31</v>
      </c>
    </row>
    <row r="163" spans="1:15" ht="15.75" thickBot="1">
      <c r="A163" s="51"/>
      <c r="B163" s="49" t="s">
        <v>421</v>
      </c>
      <c r="C163" s="49" t="s">
        <v>90</v>
      </c>
      <c r="D163" s="49" t="s">
        <v>91</v>
      </c>
      <c r="E163" s="49" t="s">
        <v>68</v>
      </c>
      <c r="F163" s="49" t="s">
        <v>417</v>
      </c>
      <c r="G163" s="49" t="s">
        <v>418</v>
      </c>
      <c r="H163" s="49" t="str">
        <f t="shared" si="2"/>
        <v>S00331Transfers Out</v>
      </c>
      <c r="I163" s="49" t="s">
        <v>419</v>
      </c>
      <c r="J163" s="49" t="s">
        <v>68</v>
      </c>
      <c r="K163" s="49" t="s">
        <v>107</v>
      </c>
      <c r="L163" s="50">
        <v>1411</v>
      </c>
      <c r="M163" s="50">
        <v>1411</v>
      </c>
      <c r="N163" s="49" t="s">
        <v>109</v>
      </c>
      <c r="O163" s="50">
        <v>1733139.31</v>
      </c>
    </row>
    <row r="164" spans="1:15" ht="15.75" thickBot="1">
      <c r="A164" s="51"/>
      <c r="B164" s="49" t="s">
        <v>422</v>
      </c>
      <c r="C164" s="49" t="s">
        <v>90</v>
      </c>
      <c r="D164" s="49" t="s">
        <v>91</v>
      </c>
      <c r="E164" s="49" t="s">
        <v>68</v>
      </c>
      <c r="F164" s="49" t="s">
        <v>423</v>
      </c>
      <c r="G164" s="49" t="s">
        <v>424</v>
      </c>
      <c r="H164" s="49" t="str">
        <f t="shared" si="2"/>
        <v>S00350Salaries And Benefits</v>
      </c>
      <c r="I164" s="49" t="s">
        <v>425</v>
      </c>
      <c r="J164" s="49" t="s">
        <v>68</v>
      </c>
      <c r="K164" s="49" t="s">
        <v>94</v>
      </c>
      <c r="L164" s="50">
        <v>142736</v>
      </c>
      <c r="M164" s="50">
        <v>142736</v>
      </c>
      <c r="N164" s="49" t="s">
        <v>97</v>
      </c>
      <c r="O164" s="50">
        <v>1733139.31</v>
      </c>
    </row>
    <row r="165" spans="1:15" ht="15.75" thickBot="1">
      <c r="A165" s="51"/>
      <c r="B165" s="49" t="s">
        <v>426</v>
      </c>
      <c r="C165" s="49" t="s">
        <v>90</v>
      </c>
      <c r="D165" s="49" t="s">
        <v>91</v>
      </c>
      <c r="E165" s="49" t="s">
        <v>68</v>
      </c>
      <c r="F165" s="49" t="s">
        <v>423</v>
      </c>
      <c r="G165" s="49" t="s">
        <v>424</v>
      </c>
      <c r="H165" s="49" t="str">
        <f t="shared" si="2"/>
        <v>S00350Other Personal Services</v>
      </c>
      <c r="I165" s="49" t="s">
        <v>425</v>
      </c>
      <c r="J165" s="49" t="s">
        <v>68</v>
      </c>
      <c r="K165" s="49" t="s">
        <v>99</v>
      </c>
      <c r="L165" s="50">
        <v>25500</v>
      </c>
      <c r="M165" s="50">
        <v>25500</v>
      </c>
      <c r="N165" s="49" t="s">
        <v>101</v>
      </c>
      <c r="O165" s="50">
        <v>1733139.31</v>
      </c>
    </row>
    <row r="166" spans="1:15" ht="15.75" thickBot="1">
      <c r="A166" s="51"/>
      <c r="B166" s="49" t="s">
        <v>427</v>
      </c>
      <c r="C166" s="49" t="s">
        <v>90</v>
      </c>
      <c r="D166" s="49" t="s">
        <v>91</v>
      </c>
      <c r="E166" s="49" t="s">
        <v>68</v>
      </c>
      <c r="F166" s="49" t="s">
        <v>423</v>
      </c>
      <c r="G166" s="49" t="s">
        <v>424</v>
      </c>
      <c r="H166" s="49" t="str">
        <f t="shared" si="2"/>
        <v>S00350Expenses</v>
      </c>
      <c r="I166" s="49" t="s">
        <v>425</v>
      </c>
      <c r="J166" s="49" t="s">
        <v>68</v>
      </c>
      <c r="K166" s="49" t="s">
        <v>103</v>
      </c>
      <c r="L166" s="50">
        <v>31970</v>
      </c>
      <c r="M166" s="50">
        <v>31970</v>
      </c>
      <c r="N166" s="49" t="s">
        <v>105</v>
      </c>
      <c r="O166" s="50">
        <v>1733139.31</v>
      </c>
    </row>
    <row r="167" spans="1:15" ht="15.75" thickBot="1">
      <c r="A167" s="51"/>
      <c r="B167" s="49" t="s">
        <v>428</v>
      </c>
      <c r="C167" s="49" t="s">
        <v>90</v>
      </c>
      <c r="D167" s="49" t="s">
        <v>91</v>
      </c>
      <c r="E167" s="49" t="s">
        <v>68</v>
      </c>
      <c r="F167" s="49" t="s">
        <v>423</v>
      </c>
      <c r="G167" s="49" t="s">
        <v>424</v>
      </c>
      <c r="H167" s="49" t="str">
        <f t="shared" si="2"/>
        <v>S00350Transfers Out</v>
      </c>
      <c r="I167" s="49" t="s">
        <v>425</v>
      </c>
      <c r="J167" s="49" t="s">
        <v>68</v>
      </c>
      <c r="K167" s="49" t="s">
        <v>107</v>
      </c>
      <c r="L167" s="50">
        <v>4485</v>
      </c>
      <c r="M167" s="50">
        <v>4485</v>
      </c>
      <c r="N167" s="49" t="s">
        <v>109</v>
      </c>
      <c r="O167" s="50">
        <v>1733139.31</v>
      </c>
    </row>
    <row r="168" spans="1:15" ht="15.75" thickBot="1">
      <c r="A168" s="51"/>
      <c r="B168" s="49" t="s">
        <v>429</v>
      </c>
      <c r="C168" s="49" t="s">
        <v>90</v>
      </c>
      <c r="D168" s="49" t="s">
        <v>91</v>
      </c>
      <c r="E168" s="49" t="s">
        <v>68</v>
      </c>
      <c r="F168" s="49" t="s">
        <v>430</v>
      </c>
      <c r="G168" s="49" t="s">
        <v>431</v>
      </c>
      <c r="H168" s="49" t="str">
        <f t="shared" si="2"/>
        <v>S00351Other Personal Services</v>
      </c>
      <c r="I168" s="49" t="s">
        <v>432</v>
      </c>
      <c r="J168" s="49" t="s">
        <v>68</v>
      </c>
      <c r="K168" s="49" t="s">
        <v>99</v>
      </c>
      <c r="L168" s="50">
        <v>10320</v>
      </c>
      <c r="M168" s="50">
        <v>10320</v>
      </c>
      <c r="N168" s="49" t="s">
        <v>101</v>
      </c>
      <c r="O168" s="50">
        <v>1733139.31</v>
      </c>
    </row>
    <row r="169" spans="1:15" ht="15.75" thickBot="1">
      <c r="A169" s="51"/>
      <c r="B169" s="49" t="s">
        <v>433</v>
      </c>
      <c r="C169" s="49" t="s">
        <v>90</v>
      </c>
      <c r="D169" s="49" t="s">
        <v>91</v>
      </c>
      <c r="E169" s="49" t="s">
        <v>68</v>
      </c>
      <c r="F169" s="49" t="s">
        <v>430</v>
      </c>
      <c r="G169" s="49" t="s">
        <v>431</v>
      </c>
      <c r="H169" s="49" t="str">
        <f t="shared" si="2"/>
        <v>S00351Expenses</v>
      </c>
      <c r="I169" s="49" t="s">
        <v>432</v>
      </c>
      <c r="J169" s="49" t="s">
        <v>68</v>
      </c>
      <c r="K169" s="49" t="s">
        <v>103</v>
      </c>
      <c r="L169" s="50">
        <v>10050</v>
      </c>
      <c r="M169" s="50">
        <v>10050</v>
      </c>
      <c r="N169" s="49" t="s">
        <v>105</v>
      </c>
      <c r="O169" s="50">
        <v>1733139.31</v>
      </c>
    </row>
    <row r="170" spans="1:15" ht="15.75" thickBot="1">
      <c r="A170" s="51"/>
      <c r="B170" s="49" t="s">
        <v>434</v>
      </c>
      <c r="C170" s="49" t="s">
        <v>90</v>
      </c>
      <c r="D170" s="49" t="s">
        <v>91</v>
      </c>
      <c r="E170" s="49" t="s">
        <v>68</v>
      </c>
      <c r="F170" s="49" t="s">
        <v>430</v>
      </c>
      <c r="G170" s="49" t="s">
        <v>431</v>
      </c>
      <c r="H170" s="49" t="str">
        <f t="shared" si="2"/>
        <v>S00351Transfers Out</v>
      </c>
      <c r="I170" s="49" t="s">
        <v>432</v>
      </c>
      <c r="J170" s="49" t="s">
        <v>68</v>
      </c>
      <c r="K170" s="49" t="s">
        <v>107</v>
      </c>
      <c r="L170" s="50">
        <v>456</v>
      </c>
      <c r="M170" s="50">
        <v>456</v>
      </c>
      <c r="N170" s="49" t="s">
        <v>109</v>
      </c>
      <c r="O170" s="50">
        <v>1733139.31</v>
      </c>
    </row>
    <row r="171" spans="1:15" ht="15.75" thickBot="1">
      <c r="A171" s="51"/>
      <c r="B171" s="49" t="s">
        <v>435</v>
      </c>
      <c r="C171" s="49" t="s">
        <v>90</v>
      </c>
      <c r="D171" s="49" t="s">
        <v>91</v>
      </c>
      <c r="E171" s="49" t="s">
        <v>68</v>
      </c>
      <c r="F171" s="49" t="s">
        <v>436</v>
      </c>
      <c r="G171" s="49" t="s">
        <v>437</v>
      </c>
      <c r="H171" s="49" t="str">
        <f t="shared" si="2"/>
        <v>S00352Other Personal Services</v>
      </c>
      <c r="I171" s="49" t="s">
        <v>438</v>
      </c>
      <c r="J171" s="49" t="s">
        <v>68</v>
      </c>
      <c r="K171" s="49" t="s">
        <v>99</v>
      </c>
      <c r="L171" s="50">
        <v>6038</v>
      </c>
      <c r="M171" s="50">
        <v>13038</v>
      </c>
      <c r="N171" s="49" t="s">
        <v>101</v>
      </c>
      <c r="O171" s="50">
        <v>1733139.31</v>
      </c>
    </row>
    <row r="172" spans="1:15" ht="15.75" thickBot="1">
      <c r="A172" s="51"/>
      <c r="B172" s="49" t="s">
        <v>439</v>
      </c>
      <c r="C172" s="49" t="s">
        <v>90</v>
      </c>
      <c r="D172" s="49" t="s">
        <v>91</v>
      </c>
      <c r="E172" s="49" t="s">
        <v>68</v>
      </c>
      <c r="F172" s="49" t="s">
        <v>436</v>
      </c>
      <c r="G172" s="49" t="s">
        <v>437</v>
      </c>
      <c r="H172" s="49" t="str">
        <f t="shared" si="2"/>
        <v>S00352Expenses</v>
      </c>
      <c r="I172" s="49" t="s">
        <v>438</v>
      </c>
      <c r="J172" s="49" t="s">
        <v>68</v>
      </c>
      <c r="K172" s="49" t="s">
        <v>103</v>
      </c>
      <c r="L172" s="50">
        <v>40000</v>
      </c>
      <c r="M172" s="50">
        <v>35500</v>
      </c>
      <c r="N172" s="49" t="s">
        <v>105</v>
      </c>
      <c r="O172" s="50">
        <v>1733139.31</v>
      </c>
    </row>
    <row r="173" spans="1:15" ht="15.75" thickBot="1">
      <c r="A173" s="51"/>
      <c r="B173" s="49" t="s">
        <v>440</v>
      </c>
      <c r="C173" s="49" t="s">
        <v>90</v>
      </c>
      <c r="D173" s="49" t="s">
        <v>91</v>
      </c>
      <c r="E173" s="49" t="s">
        <v>68</v>
      </c>
      <c r="F173" s="49" t="s">
        <v>436</v>
      </c>
      <c r="G173" s="49" t="s">
        <v>437</v>
      </c>
      <c r="H173" s="49" t="str">
        <f t="shared" si="2"/>
        <v>S00352Transfers Out</v>
      </c>
      <c r="I173" s="49" t="s">
        <v>438</v>
      </c>
      <c r="J173" s="49" t="s">
        <v>68</v>
      </c>
      <c r="K173" s="49" t="s">
        <v>107</v>
      </c>
      <c r="L173" s="50">
        <v>1031</v>
      </c>
      <c r="M173" s="50">
        <v>1031</v>
      </c>
      <c r="N173" s="49" t="s">
        <v>109</v>
      </c>
      <c r="O173" s="50">
        <v>1733139.31</v>
      </c>
    </row>
    <row r="174" spans="1:15" ht="15.75" thickBot="1">
      <c r="A174" s="51"/>
      <c r="B174" s="49" t="s">
        <v>441</v>
      </c>
      <c r="C174" s="49" t="s">
        <v>90</v>
      </c>
      <c r="D174" s="49" t="s">
        <v>91</v>
      </c>
      <c r="E174" s="49" t="s">
        <v>68</v>
      </c>
      <c r="F174" s="49" t="s">
        <v>442</v>
      </c>
      <c r="G174" s="49" t="s">
        <v>443</v>
      </c>
      <c r="H174" s="49" t="str">
        <f t="shared" si="2"/>
        <v>S00353Expenses</v>
      </c>
      <c r="I174" s="49" t="s">
        <v>444</v>
      </c>
      <c r="J174" s="49" t="s">
        <v>68</v>
      </c>
      <c r="K174" s="49" t="s">
        <v>103</v>
      </c>
      <c r="L174" s="50">
        <v>12682</v>
      </c>
      <c r="M174" s="50">
        <v>12682</v>
      </c>
      <c r="N174" s="49" t="s">
        <v>105</v>
      </c>
      <c r="O174" s="50">
        <v>1733139.31</v>
      </c>
    </row>
    <row r="175" spans="1:15" ht="15.75" thickBot="1">
      <c r="A175" s="51"/>
      <c r="B175" s="49" t="s">
        <v>445</v>
      </c>
      <c r="C175" s="49" t="s">
        <v>90</v>
      </c>
      <c r="D175" s="49" t="s">
        <v>91</v>
      </c>
      <c r="E175" s="49" t="s">
        <v>68</v>
      </c>
      <c r="F175" s="49" t="s">
        <v>442</v>
      </c>
      <c r="G175" s="49" t="s">
        <v>443</v>
      </c>
      <c r="H175" s="49" t="str">
        <f t="shared" si="2"/>
        <v>S00353Transfers Out</v>
      </c>
      <c r="I175" s="49" t="s">
        <v>444</v>
      </c>
      <c r="J175" s="49" t="s">
        <v>68</v>
      </c>
      <c r="K175" s="49" t="s">
        <v>107</v>
      </c>
      <c r="L175" s="50">
        <v>284</v>
      </c>
      <c r="M175" s="50">
        <v>284</v>
      </c>
      <c r="N175" s="49" t="s">
        <v>109</v>
      </c>
      <c r="O175" s="50">
        <v>1733139.31</v>
      </c>
    </row>
    <row r="176" spans="1:15" ht="15.75" thickBot="1">
      <c r="A176" s="51"/>
      <c r="B176" s="49" t="s">
        <v>446</v>
      </c>
      <c r="C176" s="49" t="s">
        <v>90</v>
      </c>
      <c r="D176" s="49" t="s">
        <v>91</v>
      </c>
      <c r="E176" s="49" t="s">
        <v>68</v>
      </c>
      <c r="F176" s="49" t="s">
        <v>447</v>
      </c>
      <c r="G176" s="49" t="s">
        <v>448</v>
      </c>
      <c r="H176" s="49" t="str">
        <f t="shared" si="2"/>
        <v>S00355Expenses</v>
      </c>
      <c r="I176" s="49" t="s">
        <v>449</v>
      </c>
      <c r="J176" s="49" t="s">
        <v>68</v>
      </c>
      <c r="K176" s="49" t="s">
        <v>103</v>
      </c>
      <c r="L176" s="50">
        <v>25000</v>
      </c>
      <c r="M176" s="50">
        <v>25000</v>
      </c>
      <c r="N176" s="49" t="s">
        <v>105</v>
      </c>
      <c r="O176" s="50">
        <v>1733139.31</v>
      </c>
    </row>
    <row r="177" spans="1:15" ht="15.75" thickBot="1">
      <c r="A177" s="51"/>
      <c r="B177" s="49" t="s">
        <v>450</v>
      </c>
      <c r="C177" s="49" t="s">
        <v>90</v>
      </c>
      <c r="D177" s="49" t="s">
        <v>91</v>
      </c>
      <c r="E177" s="49" t="s">
        <v>68</v>
      </c>
      <c r="F177" s="49" t="s">
        <v>447</v>
      </c>
      <c r="G177" s="49" t="s">
        <v>448</v>
      </c>
      <c r="H177" s="49" t="str">
        <f t="shared" si="2"/>
        <v>S00355Transfers Out</v>
      </c>
      <c r="I177" s="49" t="s">
        <v>449</v>
      </c>
      <c r="J177" s="49" t="s">
        <v>68</v>
      </c>
      <c r="K177" s="49" t="s">
        <v>107</v>
      </c>
      <c r="L177" s="50">
        <v>560</v>
      </c>
      <c r="M177" s="50">
        <v>560</v>
      </c>
      <c r="N177" s="49" t="s">
        <v>109</v>
      </c>
      <c r="O177" s="50">
        <v>1733139.31</v>
      </c>
    </row>
    <row r="178" spans="1:15" ht="15.75" thickBot="1">
      <c r="A178" s="51"/>
      <c r="B178" s="49" t="s">
        <v>451</v>
      </c>
      <c r="C178" s="49" t="s">
        <v>90</v>
      </c>
      <c r="D178" s="49" t="s">
        <v>91</v>
      </c>
      <c r="E178" s="49" t="s">
        <v>68</v>
      </c>
      <c r="F178" s="49" t="s">
        <v>452</v>
      </c>
      <c r="G178" s="49" t="s">
        <v>453</v>
      </c>
      <c r="H178" s="49" t="str">
        <f t="shared" si="2"/>
        <v>S00356Other Personal Services</v>
      </c>
      <c r="I178" s="49" t="s">
        <v>454</v>
      </c>
      <c r="J178" s="49" t="s">
        <v>68</v>
      </c>
      <c r="K178" s="49" t="s">
        <v>99</v>
      </c>
      <c r="L178" s="50">
        <v>3652</v>
      </c>
      <c r="M178" s="50">
        <v>3652</v>
      </c>
      <c r="N178" s="49" t="s">
        <v>101</v>
      </c>
      <c r="O178" s="50">
        <v>1733139.31</v>
      </c>
    </row>
    <row r="179" spans="1:15" ht="15.75" thickBot="1">
      <c r="A179" s="51"/>
      <c r="B179" s="49" t="s">
        <v>455</v>
      </c>
      <c r="C179" s="49" t="s">
        <v>90</v>
      </c>
      <c r="D179" s="49" t="s">
        <v>91</v>
      </c>
      <c r="E179" s="49" t="s">
        <v>68</v>
      </c>
      <c r="F179" s="49" t="s">
        <v>452</v>
      </c>
      <c r="G179" s="49" t="s">
        <v>453</v>
      </c>
      <c r="H179" s="49" t="str">
        <f t="shared" si="2"/>
        <v>S00356Expenses</v>
      </c>
      <c r="I179" s="49" t="s">
        <v>454</v>
      </c>
      <c r="J179" s="49" t="s">
        <v>68</v>
      </c>
      <c r="K179" s="49" t="s">
        <v>103</v>
      </c>
      <c r="L179" s="50">
        <v>64050</v>
      </c>
      <c r="M179" s="50">
        <v>64050</v>
      </c>
      <c r="N179" s="49" t="s">
        <v>105</v>
      </c>
      <c r="O179" s="50">
        <v>1733139.31</v>
      </c>
    </row>
    <row r="180" spans="1:15" ht="15.75" thickBot="1">
      <c r="A180" s="51"/>
      <c r="B180" s="49" t="s">
        <v>456</v>
      </c>
      <c r="C180" s="49" t="s">
        <v>90</v>
      </c>
      <c r="D180" s="49" t="s">
        <v>91</v>
      </c>
      <c r="E180" s="49" t="s">
        <v>68</v>
      </c>
      <c r="F180" s="49" t="s">
        <v>452</v>
      </c>
      <c r="G180" s="49" t="s">
        <v>453</v>
      </c>
      <c r="H180" s="49" t="str">
        <f t="shared" si="2"/>
        <v>S00356Transfers Out</v>
      </c>
      <c r="I180" s="49" t="s">
        <v>454</v>
      </c>
      <c r="J180" s="49" t="s">
        <v>68</v>
      </c>
      <c r="K180" s="49" t="s">
        <v>107</v>
      </c>
      <c r="L180" s="50">
        <v>1517</v>
      </c>
      <c r="M180" s="50">
        <v>1517</v>
      </c>
      <c r="N180" s="49" t="s">
        <v>109</v>
      </c>
      <c r="O180" s="50">
        <v>1733139.31</v>
      </c>
    </row>
    <row r="181" spans="1:15" ht="15.75" thickBot="1">
      <c r="A181" s="51"/>
      <c r="B181" s="49" t="s">
        <v>457</v>
      </c>
      <c r="C181" s="49" t="s">
        <v>90</v>
      </c>
      <c r="D181" s="49" t="s">
        <v>91</v>
      </c>
      <c r="E181" s="49" t="s">
        <v>68</v>
      </c>
      <c r="F181" s="49" t="s">
        <v>458</v>
      </c>
      <c r="G181" s="49" t="s">
        <v>459</v>
      </c>
      <c r="H181" s="49" t="str">
        <f t="shared" si="2"/>
        <v>S00357Expenses</v>
      </c>
      <c r="I181" s="49" t="s">
        <v>460</v>
      </c>
      <c r="J181" s="49" t="s">
        <v>68</v>
      </c>
      <c r="K181" s="49" t="s">
        <v>103</v>
      </c>
      <c r="L181" s="50">
        <v>25295</v>
      </c>
      <c r="M181" s="50">
        <v>25295</v>
      </c>
      <c r="N181" s="49" t="s">
        <v>105</v>
      </c>
      <c r="O181" s="50">
        <v>1733139.31</v>
      </c>
    </row>
    <row r="182" spans="1:15" ht="15.75" thickBot="1">
      <c r="A182" s="51"/>
      <c r="B182" s="49" t="s">
        <v>461</v>
      </c>
      <c r="C182" s="49" t="s">
        <v>90</v>
      </c>
      <c r="D182" s="49" t="s">
        <v>91</v>
      </c>
      <c r="E182" s="49" t="s">
        <v>68</v>
      </c>
      <c r="F182" s="49" t="s">
        <v>458</v>
      </c>
      <c r="G182" s="49" t="s">
        <v>459</v>
      </c>
      <c r="H182" s="49" t="str">
        <f t="shared" si="2"/>
        <v>S00357Transfers Out</v>
      </c>
      <c r="I182" s="49" t="s">
        <v>460</v>
      </c>
      <c r="J182" s="49" t="s">
        <v>68</v>
      </c>
      <c r="K182" s="49" t="s">
        <v>107</v>
      </c>
      <c r="L182" s="50">
        <v>567</v>
      </c>
      <c r="M182" s="50">
        <v>567</v>
      </c>
      <c r="N182" s="49" t="s">
        <v>109</v>
      </c>
      <c r="O182" s="50">
        <v>1733139.31</v>
      </c>
    </row>
    <row r="183" spans="1:15" ht="15.75" thickBot="1">
      <c r="A183" s="51"/>
      <c r="B183" s="49" t="s">
        <v>462</v>
      </c>
      <c r="C183" s="49" t="s">
        <v>90</v>
      </c>
      <c r="D183" s="49" t="s">
        <v>91</v>
      </c>
      <c r="E183" s="49" t="s">
        <v>68</v>
      </c>
      <c r="F183" s="49" t="s">
        <v>463</v>
      </c>
      <c r="G183" s="49" t="s">
        <v>464</v>
      </c>
      <c r="H183" s="49" t="str">
        <f t="shared" si="2"/>
        <v>S00358Other Personal Services</v>
      </c>
      <c r="I183" s="49" t="s">
        <v>465</v>
      </c>
      <c r="J183" s="49" t="s">
        <v>68</v>
      </c>
      <c r="K183" s="49" t="s">
        <v>99</v>
      </c>
      <c r="L183" s="50">
        <v>31389</v>
      </c>
      <c r="M183" s="50">
        <v>31389</v>
      </c>
      <c r="N183" s="49" t="s">
        <v>101</v>
      </c>
      <c r="O183" s="50">
        <v>1733139.31</v>
      </c>
    </row>
    <row r="184" spans="1:15" ht="15.75" thickBot="1">
      <c r="A184" s="51"/>
      <c r="B184" s="49" t="s">
        <v>466</v>
      </c>
      <c r="C184" s="49" t="s">
        <v>90</v>
      </c>
      <c r="D184" s="49" t="s">
        <v>91</v>
      </c>
      <c r="E184" s="49" t="s">
        <v>68</v>
      </c>
      <c r="F184" s="49" t="s">
        <v>463</v>
      </c>
      <c r="G184" s="49" t="s">
        <v>464</v>
      </c>
      <c r="H184" s="49" t="str">
        <f t="shared" si="2"/>
        <v>S00358Expenses</v>
      </c>
      <c r="I184" s="49" t="s">
        <v>465</v>
      </c>
      <c r="J184" s="49" t="s">
        <v>68</v>
      </c>
      <c r="K184" s="49" t="s">
        <v>103</v>
      </c>
      <c r="L184" s="50">
        <v>18950</v>
      </c>
      <c r="M184" s="50">
        <v>18950</v>
      </c>
      <c r="N184" s="49" t="s">
        <v>105</v>
      </c>
      <c r="O184" s="50">
        <v>1733139.31</v>
      </c>
    </row>
    <row r="185" spans="1:15" ht="15.75" thickBot="1">
      <c r="A185" s="51"/>
      <c r="B185" s="49" t="s">
        <v>467</v>
      </c>
      <c r="C185" s="49" t="s">
        <v>90</v>
      </c>
      <c r="D185" s="49" t="s">
        <v>91</v>
      </c>
      <c r="E185" s="49" t="s">
        <v>68</v>
      </c>
      <c r="F185" s="49" t="s">
        <v>463</v>
      </c>
      <c r="G185" s="49" t="s">
        <v>464</v>
      </c>
      <c r="H185" s="49" t="str">
        <f t="shared" si="2"/>
        <v>S00358Transfers Out</v>
      </c>
      <c r="I185" s="49" t="s">
        <v>465</v>
      </c>
      <c r="J185" s="49" t="s">
        <v>68</v>
      </c>
      <c r="K185" s="49" t="s">
        <v>107</v>
      </c>
      <c r="L185" s="50">
        <v>1128</v>
      </c>
      <c r="M185" s="50">
        <v>1128</v>
      </c>
      <c r="N185" s="49" t="s">
        <v>109</v>
      </c>
      <c r="O185" s="50">
        <v>1733139.31</v>
      </c>
    </row>
    <row r="186" spans="1:15" ht="15.75" thickBot="1">
      <c r="A186" s="51"/>
      <c r="B186" s="49" t="s">
        <v>468</v>
      </c>
      <c r="C186" s="49" t="s">
        <v>90</v>
      </c>
      <c r="D186" s="49" t="s">
        <v>91</v>
      </c>
      <c r="E186" s="49" t="s">
        <v>68</v>
      </c>
      <c r="F186" s="49" t="s">
        <v>469</v>
      </c>
      <c r="G186" s="49" t="s">
        <v>470</v>
      </c>
      <c r="H186" s="49" t="str">
        <f t="shared" si="2"/>
        <v>S00359Expenses</v>
      </c>
      <c r="I186" s="49" t="s">
        <v>471</v>
      </c>
      <c r="J186" s="49" t="s">
        <v>68</v>
      </c>
      <c r="K186" s="49" t="s">
        <v>103</v>
      </c>
      <c r="L186" s="50">
        <v>100000</v>
      </c>
      <c r="M186" s="50">
        <v>100000</v>
      </c>
      <c r="N186" s="49" t="s">
        <v>105</v>
      </c>
      <c r="O186" s="50">
        <v>1733139.31</v>
      </c>
    </row>
    <row r="187" spans="1:15" ht="15.75" thickBot="1">
      <c r="A187" s="51"/>
      <c r="B187" s="49" t="s">
        <v>472</v>
      </c>
      <c r="C187" s="49" t="s">
        <v>90</v>
      </c>
      <c r="D187" s="49" t="s">
        <v>91</v>
      </c>
      <c r="E187" s="49" t="s">
        <v>68</v>
      </c>
      <c r="F187" s="49" t="s">
        <v>469</v>
      </c>
      <c r="G187" s="49" t="s">
        <v>470</v>
      </c>
      <c r="H187" s="49" t="str">
        <f t="shared" si="2"/>
        <v>S00359Transfers Out</v>
      </c>
      <c r="I187" s="49" t="s">
        <v>471</v>
      </c>
      <c r="J187" s="49" t="s">
        <v>68</v>
      </c>
      <c r="K187" s="49" t="s">
        <v>107</v>
      </c>
      <c r="L187" s="50">
        <v>2240</v>
      </c>
      <c r="M187" s="50">
        <v>2240</v>
      </c>
      <c r="N187" s="49" t="s">
        <v>109</v>
      </c>
      <c r="O187" s="50">
        <v>1733139.31</v>
      </c>
    </row>
    <row r="188" spans="1:15" ht="15.75" thickBot="1">
      <c r="A188" s="51"/>
      <c r="B188" s="49" t="s">
        <v>473</v>
      </c>
      <c r="C188" s="49" t="s">
        <v>90</v>
      </c>
      <c r="D188" s="49" t="s">
        <v>91</v>
      </c>
      <c r="E188" s="49" t="s">
        <v>68</v>
      </c>
      <c r="F188" s="49" t="s">
        <v>474</v>
      </c>
      <c r="G188" s="49" t="s">
        <v>475</v>
      </c>
      <c r="H188" s="49" t="str">
        <f t="shared" si="2"/>
        <v>S00520Other Personal Services</v>
      </c>
      <c r="I188" s="49" t="s">
        <v>476</v>
      </c>
      <c r="J188" s="49" t="s">
        <v>68</v>
      </c>
      <c r="K188" s="49" t="s">
        <v>99</v>
      </c>
      <c r="L188" s="50">
        <v>69750</v>
      </c>
      <c r="M188" s="50">
        <v>69750</v>
      </c>
      <c r="N188" s="49" t="s">
        <v>101</v>
      </c>
      <c r="O188" s="50">
        <v>1733139.31</v>
      </c>
    </row>
    <row r="189" spans="1:15" ht="15.75" thickBot="1">
      <c r="A189" s="51"/>
      <c r="B189" s="49" t="s">
        <v>477</v>
      </c>
      <c r="C189" s="49" t="s">
        <v>90</v>
      </c>
      <c r="D189" s="49" t="s">
        <v>91</v>
      </c>
      <c r="E189" s="49" t="s">
        <v>68</v>
      </c>
      <c r="F189" s="49" t="s">
        <v>474</v>
      </c>
      <c r="G189" s="49" t="s">
        <v>475</v>
      </c>
      <c r="H189" s="49" t="str">
        <f t="shared" si="2"/>
        <v>S00520OPS - Graduate Assistant</v>
      </c>
      <c r="I189" s="49" t="s">
        <v>476</v>
      </c>
      <c r="J189" s="49" t="s">
        <v>68</v>
      </c>
      <c r="K189" s="49" t="s">
        <v>148</v>
      </c>
      <c r="L189" s="50">
        <v>10560</v>
      </c>
      <c r="M189" s="50">
        <v>10560</v>
      </c>
      <c r="N189" s="49" t="s">
        <v>149</v>
      </c>
      <c r="O189" s="50">
        <v>1733139.31</v>
      </c>
    </row>
    <row r="190" spans="1:15" ht="15.75" thickBot="1">
      <c r="A190" s="51"/>
      <c r="B190" s="49" t="s">
        <v>478</v>
      </c>
      <c r="C190" s="49" t="s">
        <v>90</v>
      </c>
      <c r="D190" s="49" t="s">
        <v>91</v>
      </c>
      <c r="E190" s="49" t="s">
        <v>68</v>
      </c>
      <c r="F190" s="49" t="s">
        <v>474</v>
      </c>
      <c r="G190" s="49" t="s">
        <v>475</v>
      </c>
      <c r="H190" s="49" t="str">
        <f t="shared" si="2"/>
        <v>S00520Expenses</v>
      </c>
      <c r="I190" s="49" t="s">
        <v>476</v>
      </c>
      <c r="J190" s="49" t="s">
        <v>68</v>
      </c>
      <c r="K190" s="49" t="s">
        <v>103</v>
      </c>
      <c r="L190" s="50">
        <v>478500</v>
      </c>
      <c r="M190" s="50">
        <v>478500</v>
      </c>
      <c r="N190" s="49" t="s">
        <v>105</v>
      </c>
      <c r="O190" s="50">
        <v>1733139.31</v>
      </c>
    </row>
    <row r="191" spans="1:15" ht="15.75" thickBot="1">
      <c r="A191" s="51"/>
      <c r="B191" s="49" t="s">
        <v>479</v>
      </c>
      <c r="C191" s="49" t="s">
        <v>90</v>
      </c>
      <c r="D191" s="49" t="s">
        <v>91</v>
      </c>
      <c r="E191" s="49" t="s">
        <v>68</v>
      </c>
      <c r="F191" s="49" t="s">
        <v>474</v>
      </c>
      <c r="G191" s="49" t="s">
        <v>475</v>
      </c>
      <c r="H191" s="49" t="str">
        <f t="shared" si="2"/>
        <v>S00520Transfers Out</v>
      </c>
      <c r="I191" s="49" t="s">
        <v>476</v>
      </c>
      <c r="J191" s="49" t="s">
        <v>68</v>
      </c>
      <c r="K191" s="49" t="s">
        <v>107</v>
      </c>
      <c r="L191" s="50">
        <v>12517</v>
      </c>
      <c r="M191" s="50">
        <v>12517</v>
      </c>
      <c r="N191" s="49" t="s">
        <v>109</v>
      </c>
      <c r="O191" s="50">
        <v>1733139.31</v>
      </c>
    </row>
    <row r="192" spans="1:15" ht="15.75" thickBot="1">
      <c r="A192" s="51"/>
      <c r="B192" s="49" t="s">
        <v>480</v>
      </c>
      <c r="C192" s="49" t="s">
        <v>90</v>
      </c>
      <c r="D192" s="49" t="s">
        <v>91</v>
      </c>
      <c r="E192" s="49" t="s">
        <v>68</v>
      </c>
      <c r="F192" s="49" t="s">
        <v>481</v>
      </c>
      <c r="G192" s="49" t="s">
        <v>482</v>
      </c>
      <c r="H192" s="49" t="str">
        <f t="shared" si="2"/>
        <v>S00758Revenue</v>
      </c>
      <c r="I192" s="49" t="s">
        <v>483</v>
      </c>
      <c r="J192" s="49" t="s">
        <v>68</v>
      </c>
      <c r="K192" s="49" t="s">
        <v>133</v>
      </c>
      <c r="L192" s="50">
        <v>0</v>
      </c>
      <c r="M192" s="50">
        <v>0</v>
      </c>
      <c r="N192" s="49" t="s">
        <v>136</v>
      </c>
      <c r="O192" s="50">
        <v>1733139.31</v>
      </c>
    </row>
    <row r="193" spans="1:15" ht="15.75" thickBot="1">
      <c r="A193" s="51"/>
      <c r="B193" s="49" t="s">
        <v>484</v>
      </c>
      <c r="C193" s="49" t="s">
        <v>90</v>
      </c>
      <c r="D193" s="49" t="s">
        <v>91</v>
      </c>
      <c r="E193" s="49" t="s">
        <v>68</v>
      </c>
      <c r="F193" s="49" t="s">
        <v>481</v>
      </c>
      <c r="G193" s="49" t="s">
        <v>482</v>
      </c>
      <c r="H193" s="49" t="str">
        <f t="shared" si="2"/>
        <v>S00758Expenses</v>
      </c>
      <c r="I193" s="49" t="s">
        <v>483</v>
      </c>
      <c r="J193" s="49" t="s">
        <v>68</v>
      </c>
      <c r="K193" s="49" t="s">
        <v>103</v>
      </c>
      <c r="L193" s="50">
        <v>0</v>
      </c>
      <c r="M193" s="50">
        <v>0</v>
      </c>
      <c r="N193" s="49" t="s">
        <v>105</v>
      </c>
      <c r="O193" s="50">
        <v>1733139.31</v>
      </c>
    </row>
    <row r="194" spans="1:15" ht="15.75" thickBot="1">
      <c r="A194" s="51"/>
      <c r="B194" s="49" t="s">
        <v>485</v>
      </c>
      <c r="C194" s="49" t="s">
        <v>90</v>
      </c>
      <c r="D194" s="49" t="s">
        <v>91</v>
      </c>
      <c r="E194" s="49" t="s">
        <v>68</v>
      </c>
      <c r="F194" s="49" t="s">
        <v>481</v>
      </c>
      <c r="G194" s="49" t="s">
        <v>482</v>
      </c>
      <c r="H194" s="49" t="str">
        <f t="shared" si="2"/>
        <v>S00758Transfers Out</v>
      </c>
      <c r="I194" s="49" t="s">
        <v>483</v>
      </c>
      <c r="J194" s="49" t="s">
        <v>68</v>
      </c>
      <c r="K194" s="49" t="s">
        <v>107</v>
      </c>
      <c r="L194" s="50">
        <v>882093</v>
      </c>
      <c r="M194" s="50">
        <v>882093</v>
      </c>
      <c r="N194" s="49" t="s">
        <v>109</v>
      </c>
      <c r="O194" s="50">
        <v>1733139.31</v>
      </c>
    </row>
    <row r="195" spans="1:15" ht="15.75" thickBot="1">
      <c r="A195" s="51"/>
      <c r="B195" s="49" t="s">
        <v>486</v>
      </c>
      <c r="C195" s="49" t="s">
        <v>90</v>
      </c>
      <c r="D195" s="49" t="s">
        <v>91</v>
      </c>
      <c r="E195" s="49" t="s">
        <v>68</v>
      </c>
      <c r="F195" s="49" t="s">
        <v>487</v>
      </c>
      <c r="G195" s="49" t="s">
        <v>488</v>
      </c>
      <c r="H195" s="49" t="str">
        <f t="shared" si="2"/>
        <v>S00759Transfers Out</v>
      </c>
      <c r="I195" s="49" t="s">
        <v>489</v>
      </c>
      <c r="J195" s="49" t="s">
        <v>68</v>
      </c>
      <c r="K195" s="49" t="s">
        <v>107</v>
      </c>
      <c r="L195" s="50">
        <v>234248</v>
      </c>
      <c r="M195" s="50">
        <v>234248</v>
      </c>
      <c r="N195" s="49" t="s">
        <v>109</v>
      </c>
      <c r="O195" s="50">
        <v>1733139.31</v>
      </c>
    </row>
    <row r="196" spans="1:15" ht="15.75" thickBot="1">
      <c r="A196" s="51"/>
      <c r="B196" s="49" t="s">
        <v>490</v>
      </c>
      <c r="C196" s="49" t="s">
        <v>90</v>
      </c>
      <c r="D196" s="49" t="s">
        <v>91</v>
      </c>
      <c r="E196" s="49" t="s">
        <v>68</v>
      </c>
      <c r="F196" s="49" t="s">
        <v>491</v>
      </c>
      <c r="G196" s="49" t="s">
        <v>492</v>
      </c>
      <c r="H196" s="49" t="str">
        <f t="shared" si="2"/>
        <v>S00760Expenses</v>
      </c>
      <c r="I196" s="49" t="s">
        <v>493</v>
      </c>
      <c r="J196" s="49" t="s">
        <v>68</v>
      </c>
      <c r="K196" s="49" t="s">
        <v>103</v>
      </c>
      <c r="L196" s="50">
        <v>0</v>
      </c>
      <c r="M196" s="50">
        <v>0</v>
      </c>
      <c r="N196" s="49" t="s">
        <v>105</v>
      </c>
      <c r="O196" s="50">
        <v>1733139.31</v>
      </c>
    </row>
    <row r="197" spans="1:15" ht="15.75" thickBot="1">
      <c r="A197" s="51"/>
      <c r="B197" s="49" t="s">
        <v>494</v>
      </c>
      <c r="C197" s="49" t="s">
        <v>90</v>
      </c>
      <c r="D197" s="49" t="s">
        <v>91</v>
      </c>
      <c r="E197" s="49" t="s">
        <v>68</v>
      </c>
      <c r="F197" s="49" t="s">
        <v>491</v>
      </c>
      <c r="G197" s="49" t="s">
        <v>492</v>
      </c>
      <c r="H197" s="49" t="str">
        <f t="shared" si="2"/>
        <v>S00760Transfers Out</v>
      </c>
      <c r="I197" s="49" t="s">
        <v>493</v>
      </c>
      <c r="J197" s="49" t="s">
        <v>68</v>
      </c>
      <c r="K197" s="49" t="s">
        <v>107</v>
      </c>
      <c r="L197" s="50">
        <v>767328</v>
      </c>
      <c r="M197" s="50">
        <v>767328</v>
      </c>
      <c r="N197" s="49" t="s">
        <v>109</v>
      </c>
      <c r="O197" s="50">
        <v>1733139.31</v>
      </c>
    </row>
    <row r="198" spans="1:15" ht="15.75" thickBot="1">
      <c r="A198" s="51"/>
      <c r="B198" s="49" t="s">
        <v>495</v>
      </c>
      <c r="C198" s="49" t="s">
        <v>90</v>
      </c>
      <c r="D198" s="49" t="s">
        <v>91</v>
      </c>
      <c r="E198" s="49" t="s">
        <v>68</v>
      </c>
      <c r="F198" s="49" t="s">
        <v>496</v>
      </c>
      <c r="G198" s="49" t="s">
        <v>497</v>
      </c>
      <c r="H198" s="49" t="str">
        <f t="shared" si="2"/>
        <v>S00901Expenses</v>
      </c>
      <c r="I198" s="49" t="s">
        <v>498</v>
      </c>
      <c r="J198" s="49" t="s">
        <v>68</v>
      </c>
      <c r="K198" s="49" t="s">
        <v>103</v>
      </c>
      <c r="L198" s="50">
        <v>8600</v>
      </c>
      <c r="M198" s="50">
        <v>8600</v>
      </c>
      <c r="N198" s="49" t="s">
        <v>105</v>
      </c>
      <c r="O198" s="50">
        <v>1733139.31</v>
      </c>
    </row>
    <row r="199" spans="1:15" ht="15.75" thickBot="1">
      <c r="A199" s="51"/>
      <c r="B199" s="49" t="s">
        <v>499</v>
      </c>
      <c r="C199" s="49" t="s">
        <v>90</v>
      </c>
      <c r="D199" s="49" t="s">
        <v>91</v>
      </c>
      <c r="E199" s="49" t="s">
        <v>68</v>
      </c>
      <c r="F199" s="49" t="s">
        <v>496</v>
      </c>
      <c r="G199" s="49" t="s">
        <v>497</v>
      </c>
      <c r="H199" s="49" t="str">
        <f t="shared" si="2"/>
        <v>S00901Transfers Out</v>
      </c>
      <c r="I199" s="49" t="s">
        <v>498</v>
      </c>
      <c r="J199" s="49" t="s">
        <v>68</v>
      </c>
      <c r="K199" s="49" t="s">
        <v>107</v>
      </c>
      <c r="L199" s="50">
        <v>193</v>
      </c>
      <c r="M199" s="50">
        <v>193</v>
      </c>
      <c r="N199" s="49" t="s">
        <v>109</v>
      </c>
      <c r="O199" s="50">
        <v>1733139.31</v>
      </c>
    </row>
    <row r="200" spans="1:15" ht="15.75" thickBot="1">
      <c r="A200" s="51"/>
      <c r="B200" s="49" t="s">
        <v>500</v>
      </c>
      <c r="C200" s="49" t="s">
        <v>90</v>
      </c>
      <c r="D200" s="49" t="s">
        <v>91</v>
      </c>
      <c r="E200" s="49" t="s">
        <v>68</v>
      </c>
      <c r="F200" s="49" t="s">
        <v>501</v>
      </c>
      <c r="G200" s="49" t="s">
        <v>502</v>
      </c>
      <c r="H200" s="49" t="str">
        <f t="shared" si="2"/>
        <v>S01300Salaries And Benefits</v>
      </c>
      <c r="I200" s="49" t="s">
        <v>503</v>
      </c>
      <c r="J200" s="49" t="s">
        <v>68</v>
      </c>
      <c r="K200" s="49" t="s">
        <v>94</v>
      </c>
      <c r="L200" s="50">
        <v>154657</v>
      </c>
      <c r="M200" s="50">
        <v>154657</v>
      </c>
      <c r="N200" s="49" t="s">
        <v>97</v>
      </c>
      <c r="O200" s="50">
        <v>1733139.31</v>
      </c>
    </row>
    <row r="201" spans="1:15" ht="15.75" thickBot="1">
      <c r="A201" s="51"/>
      <c r="B201" s="49" t="s">
        <v>504</v>
      </c>
      <c r="C201" s="49" t="s">
        <v>90</v>
      </c>
      <c r="D201" s="49" t="s">
        <v>91</v>
      </c>
      <c r="E201" s="49" t="s">
        <v>68</v>
      </c>
      <c r="F201" s="49" t="s">
        <v>501</v>
      </c>
      <c r="G201" s="49" t="s">
        <v>502</v>
      </c>
      <c r="H201" s="49" t="str">
        <f t="shared" si="2"/>
        <v>S01300Other Personal Services</v>
      </c>
      <c r="I201" s="49" t="s">
        <v>503</v>
      </c>
      <c r="J201" s="49" t="s">
        <v>68</v>
      </c>
      <c r="K201" s="49" t="s">
        <v>99</v>
      </c>
      <c r="L201" s="50">
        <v>32640</v>
      </c>
      <c r="M201" s="50">
        <v>32640</v>
      </c>
      <c r="N201" s="49" t="s">
        <v>101</v>
      </c>
      <c r="O201" s="50">
        <v>1733139.31</v>
      </c>
    </row>
    <row r="202" spans="1:15" ht="15.75" thickBot="1">
      <c r="A202" s="51"/>
      <c r="B202" s="49" t="s">
        <v>505</v>
      </c>
      <c r="C202" s="49" t="s">
        <v>90</v>
      </c>
      <c r="D202" s="49" t="s">
        <v>91</v>
      </c>
      <c r="E202" s="49" t="s">
        <v>68</v>
      </c>
      <c r="F202" s="49" t="s">
        <v>501</v>
      </c>
      <c r="G202" s="49" t="s">
        <v>502</v>
      </c>
      <c r="H202" s="49" t="str">
        <f t="shared" ref="H202:H265" si="3">CONCATENATE(G202,N202)</f>
        <v>S01300OPS - Graduate Assistant</v>
      </c>
      <c r="I202" s="49" t="s">
        <v>503</v>
      </c>
      <c r="J202" s="49" t="s">
        <v>68</v>
      </c>
      <c r="K202" s="49" t="s">
        <v>148</v>
      </c>
      <c r="L202" s="50">
        <v>10560</v>
      </c>
      <c r="M202" s="50">
        <v>10560</v>
      </c>
      <c r="N202" s="49" t="s">
        <v>149</v>
      </c>
      <c r="O202" s="50">
        <v>1733139.31</v>
      </c>
    </row>
    <row r="203" spans="1:15" ht="15.75" thickBot="1">
      <c r="A203" s="51"/>
      <c r="B203" s="49" t="s">
        <v>506</v>
      </c>
      <c r="C203" s="49" t="s">
        <v>90</v>
      </c>
      <c r="D203" s="49" t="s">
        <v>91</v>
      </c>
      <c r="E203" s="49" t="s">
        <v>68</v>
      </c>
      <c r="F203" s="49" t="s">
        <v>501</v>
      </c>
      <c r="G203" s="49" t="s">
        <v>502</v>
      </c>
      <c r="H203" s="49" t="str">
        <f t="shared" si="3"/>
        <v>S01300Expenses</v>
      </c>
      <c r="I203" s="49" t="s">
        <v>503</v>
      </c>
      <c r="J203" s="49" t="s">
        <v>68</v>
      </c>
      <c r="K203" s="49" t="s">
        <v>103</v>
      </c>
      <c r="L203" s="50">
        <v>37650</v>
      </c>
      <c r="M203" s="50">
        <v>37650</v>
      </c>
      <c r="N203" s="49" t="s">
        <v>105</v>
      </c>
      <c r="O203" s="50">
        <v>1733139.31</v>
      </c>
    </row>
    <row r="204" spans="1:15" ht="15.75" thickBot="1">
      <c r="A204" s="51"/>
      <c r="B204" s="49" t="s">
        <v>507</v>
      </c>
      <c r="C204" s="49" t="s">
        <v>90</v>
      </c>
      <c r="D204" s="49" t="s">
        <v>91</v>
      </c>
      <c r="E204" s="49" t="s">
        <v>68</v>
      </c>
      <c r="F204" s="49" t="s">
        <v>501</v>
      </c>
      <c r="G204" s="49" t="s">
        <v>502</v>
      </c>
      <c r="H204" s="49" t="str">
        <f t="shared" si="3"/>
        <v>S01300Transfers Out</v>
      </c>
      <c r="I204" s="49" t="s">
        <v>503</v>
      </c>
      <c r="J204" s="49" t="s">
        <v>68</v>
      </c>
      <c r="K204" s="49" t="s">
        <v>107</v>
      </c>
      <c r="L204" s="50">
        <v>5275</v>
      </c>
      <c r="M204" s="50">
        <v>5275</v>
      </c>
      <c r="N204" s="49" t="s">
        <v>109</v>
      </c>
      <c r="O204" s="50">
        <v>1733139.31</v>
      </c>
    </row>
    <row r="205" spans="1:15" ht="15.75" thickBot="1">
      <c r="A205" s="51"/>
      <c r="B205" s="49" t="s">
        <v>508</v>
      </c>
      <c r="C205" s="49" t="s">
        <v>90</v>
      </c>
      <c r="D205" s="49" t="s">
        <v>91</v>
      </c>
      <c r="E205" s="49" t="s">
        <v>68</v>
      </c>
      <c r="F205" s="49" t="s">
        <v>509</v>
      </c>
      <c r="G205" s="49" t="s">
        <v>510</v>
      </c>
      <c r="H205" s="49" t="str">
        <f t="shared" si="3"/>
        <v>S20012Expenses</v>
      </c>
      <c r="I205" s="49" t="s">
        <v>511</v>
      </c>
      <c r="J205" s="49" t="s">
        <v>68</v>
      </c>
      <c r="K205" s="49" t="s">
        <v>103</v>
      </c>
      <c r="L205" s="50">
        <v>65274</v>
      </c>
      <c r="M205" s="50">
        <v>62774</v>
      </c>
      <c r="N205" s="49" t="s">
        <v>105</v>
      </c>
      <c r="O205" s="50">
        <v>1733139.31</v>
      </c>
    </row>
    <row r="206" spans="1:15" ht="15.75" thickBot="1">
      <c r="A206" s="51"/>
      <c r="B206" s="49" t="s">
        <v>512</v>
      </c>
      <c r="C206" s="49" t="s">
        <v>90</v>
      </c>
      <c r="D206" s="49" t="s">
        <v>91</v>
      </c>
      <c r="E206" s="49" t="s">
        <v>68</v>
      </c>
      <c r="F206" s="49" t="s">
        <v>509</v>
      </c>
      <c r="G206" s="49" t="s">
        <v>510</v>
      </c>
      <c r="H206" s="49" t="str">
        <f t="shared" si="3"/>
        <v>S20012Transfers Out</v>
      </c>
      <c r="I206" s="49" t="s">
        <v>511</v>
      </c>
      <c r="J206" s="49" t="s">
        <v>68</v>
      </c>
      <c r="K206" s="49" t="s">
        <v>107</v>
      </c>
      <c r="L206" s="50">
        <v>1462</v>
      </c>
      <c r="M206" s="50">
        <v>1462</v>
      </c>
      <c r="N206" s="49" t="s">
        <v>109</v>
      </c>
      <c r="O206" s="50">
        <v>1733139.31</v>
      </c>
    </row>
    <row r="207" spans="1:15" ht="15.75" thickBot="1">
      <c r="A207" s="51"/>
      <c r="B207" s="49" t="s">
        <v>513</v>
      </c>
      <c r="C207" s="49" t="s">
        <v>90</v>
      </c>
      <c r="D207" s="49" t="s">
        <v>91</v>
      </c>
      <c r="E207" s="49" t="s">
        <v>68</v>
      </c>
      <c r="F207" s="49" t="s">
        <v>514</v>
      </c>
      <c r="G207" s="49" t="s">
        <v>515</v>
      </c>
      <c r="H207" s="49" t="str">
        <f t="shared" si="3"/>
        <v>S50004Transfers Out</v>
      </c>
      <c r="I207" s="49" t="s">
        <v>516</v>
      </c>
      <c r="J207" s="49" t="s">
        <v>68</v>
      </c>
      <c r="K207" s="49" t="s">
        <v>107</v>
      </c>
      <c r="L207" s="50">
        <v>1925000</v>
      </c>
      <c r="M207" s="50">
        <v>1925000</v>
      </c>
      <c r="N207" s="49" t="s">
        <v>109</v>
      </c>
      <c r="O207" s="50">
        <v>1733139.31</v>
      </c>
    </row>
    <row r="208" spans="1:15" ht="15.75" thickBot="1">
      <c r="A208" s="51"/>
      <c r="B208" s="49" t="s">
        <v>517</v>
      </c>
      <c r="C208" s="49" t="s">
        <v>90</v>
      </c>
      <c r="D208" s="49" t="s">
        <v>91</v>
      </c>
      <c r="E208" s="49" t="s">
        <v>68</v>
      </c>
      <c r="F208" s="49" t="s">
        <v>518</v>
      </c>
      <c r="G208" s="49" t="s">
        <v>519</v>
      </c>
      <c r="H208" s="49" t="str">
        <f t="shared" si="3"/>
        <v>S70200Revenue</v>
      </c>
      <c r="I208" s="49" t="s">
        <v>520</v>
      </c>
      <c r="J208" s="49" t="s">
        <v>68</v>
      </c>
      <c r="K208" s="49" t="s">
        <v>133</v>
      </c>
      <c r="L208" s="50">
        <v>8666159</v>
      </c>
      <c r="M208" s="50">
        <v>8666159</v>
      </c>
      <c r="N208" s="49" t="s">
        <v>136</v>
      </c>
      <c r="O208" s="50">
        <v>1733139.31</v>
      </c>
    </row>
    <row r="209" spans="1:15" ht="15.75" thickBot="1">
      <c r="A209" s="51"/>
      <c r="B209" s="49" t="s">
        <v>521</v>
      </c>
      <c r="C209" s="49" t="s">
        <v>90</v>
      </c>
      <c r="D209" s="49" t="s">
        <v>91</v>
      </c>
      <c r="E209" s="49" t="s">
        <v>68</v>
      </c>
      <c r="F209" s="49" t="s">
        <v>518</v>
      </c>
      <c r="G209" s="49" t="s">
        <v>519</v>
      </c>
      <c r="H209" s="49" t="str">
        <f t="shared" si="3"/>
        <v>S70200Transfers Out</v>
      </c>
      <c r="I209" s="49" t="s">
        <v>520</v>
      </c>
      <c r="J209" s="49" t="s">
        <v>68</v>
      </c>
      <c r="K209" s="49" t="s">
        <v>107</v>
      </c>
      <c r="L209" s="50">
        <v>250000</v>
      </c>
      <c r="M209" s="50">
        <v>250000</v>
      </c>
      <c r="N209" s="49" t="s">
        <v>109</v>
      </c>
      <c r="O209" s="50">
        <v>1733139.31</v>
      </c>
    </row>
    <row r="210" spans="1:15" ht="15.75" thickBot="1">
      <c r="A210" s="51"/>
      <c r="B210" s="49" t="s">
        <v>522</v>
      </c>
      <c r="C210" s="49" t="s">
        <v>90</v>
      </c>
      <c r="D210" s="49" t="s">
        <v>91</v>
      </c>
      <c r="E210" s="49" t="s">
        <v>68</v>
      </c>
      <c r="F210" s="49" t="s">
        <v>523</v>
      </c>
      <c r="G210" s="49" t="s">
        <v>524</v>
      </c>
      <c r="H210" s="49" t="str">
        <f t="shared" si="3"/>
        <v>T00701Salaries And Benefits</v>
      </c>
      <c r="I210" s="49" t="s">
        <v>525</v>
      </c>
      <c r="J210" s="49" t="s">
        <v>68</v>
      </c>
      <c r="K210" s="49" t="s">
        <v>94</v>
      </c>
      <c r="L210" s="50">
        <v>0</v>
      </c>
      <c r="M210" s="50">
        <v>0</v>
      </c>
      <c r="N210" s="49" t="s">
        <v>97</v>
      </c>
      <c r="O210" s="50">
        <v>1733139.31</v>
      </c>
    </row>
    <row r="211" spans="1:15" ht="15.75" thickBot="1">
      <c r="A211" s="51"/>
      <c r="B211" s="49" t="s">
        <v>526</v>
      </c>
      <c r="C211" s="49" t="s">
        <v>90</v>
      </c>
      <c r="D211" s="49" t="s">
        <v>91</v>
      </c>
      <c r="E211" s="49" t="s">
        <v>68</v>
      </c>
      <c r="F211" s="49" t="s">
        <v>527</v>
      </c>
      <c r="G211" s="49" t="s">
        <v>528</v>
      </c>
      <c r="H211" s="49" t="str">
        <f t="shared" si="3"/>
        <v>T01110Other Personal Services</v>
      </c>
      <c r="I211" s="49" t="s">
        <v>529</v>
      </c>
      <c r="J211" s="49" t="s">
        <v>68</v>
      </c>
      <c r="K211" s="49" t="s">
        <v>99</v>
      </c>
      <c r="L211" s="50">
        <v>30433</v>
      </c>
      <c r="M211" s="50">
        <v>30433</v>
      </c>
      <c r="N211" s="49" t="s">
        <v>101</v>
      </c>
      <c r="O211" s="50">
        <v>1733139.31</v>
      </c>
    </row>
    <row r="212" spans="1:15" ht="15.75" thickBot="1">
      <c r="A212" s="51"/>
      <c r="B212" s="49" t="s">
        <v>530</v>
      </c>
      <c r="C212" s="49" t="s">
        <v>90</v>
      </c>
      <c r="D212" s="49" t="s">
        <v>91</v>
      </c>
      <c r="E212" s="49" t="s">
        <v>68</v>
      </c>
      <c r="F212" s="49" t="s">
        <v>527</v>
      </c>
      <c r="G212" s="49" t="s">
        <v>528</v>
      </c>
      <c r="H212" s="49" t="str">
        <f t="shared" si="3"/>
        <v>T01110Expenses</v>
      </c>
      <c r="I212" s="49" t="s">
        <v>529</v>
      </c>
      <c r="J212" s="49" t="s">
        <v>68</v>
      </c>
      <c r="K212" s="49" t="s">
        <v>103</v>
      </c>
      <c r="L212" s="50">
        <v>120000</v>
      </c>
      <c r="M212" s="50">
        <v>120000</v>
      </c>
      <c r="N212" s="49" t="s">
        <v>105</v>
      </c>
      <c r="O212" s="50">
        <v>1733139.31</v>
      </c>
    </row>
    <row r="213" spans="1:15" ht="15.75" thickBot="1">
      <c r="A213" s="51"/>
      <c r="B213" s="49" t="s">
        <v>531</v>
      </c>
      <c r="C213" s="49" t="s">
        <v>90</v>
      </c>
      <c r="D213" s="49" t="s">
        <v>91</v>
      </c>
      <c r="E213" s="49" t="s">
        <v>68</v>
      </c>
      <c r="F213" s="49" t="s">
        <v>527</v>
      </c>
      <c r="G213" s="49" t="s">
        <v>528</v>
      </c>
      <c r="H213" s="49" t="str">
        <f t="shared" si="3"/>
        <v>T01110Transfers Out</v>
      </c>
      <c r="I213" s="49" t="s">
        <v>529</v>
      </c>
      <c r="J213" s="49" t="s">
        <v>68</v>
      </c>
      <c r="K213" s="49" t="s">
        <v>107</v>
      </c>
      <c r="L213" s="50">
        <v>3370</v>
      </c>
      <c r="M213" s="50">
        <v>3370</v>
      </c>
      <c r="N213" s="49" t="s">
        <v>109</v>
      </c>
      <c r="O213" s="50">
        <v>1733139.31</v>
      </c>
    </row>
    <row r="214" spans="1:15" ht="15.75" thickBot="1">
      <c r="A214" s="51"/>
      <c r="B214" s="49" t="s">
        <v>532</v>
      </c>
      <c r="C214" s="49" t="s">
        <v>90</v>
      </c>
      <c r="D214" s="49" t="s">
        <v>91</v>
      </c>
      <c r="E214" s="49" t="s">
        <v>68</v>
      </c>
      <c r="F214" s="49" t="s">
        <v>533</v>
      </c>
      <c r="G214" s="49" t="s">
        <v>534</v>
      </c>
      <c r="H214" s="49" t="str">
        <f t="shared" si="3"/>
        <v>T01111Expenses</v>
      </c>
      <c r="I214" s="49" t="s">
        <v>535</v>
      </c>
      <c r="J214" s="49" t="s">
        <v>68</v>
      </c>
      <c r="K214" s="49" t="s">
        <v>103</v>
      </c>
      <c r="L214" s="50">
        <v>3000</v>
      </c>
      <c r="M214" s="50">
        <v>3000</v>
      </c>
      <c r="N214" s="49" t="s">
        <v>105</v>
      </c>
      <c r="O214" s="50">
        <v>1733139.31</v>
      </c>
    </row>
    <row r="215" spans="1:15" ht="15.75" thickBot="1">
      <c r="A215" s="51"/>
      <c r="B215" s="49" t="s">
        <v>536</v>
      </c>
      <c r="C215" s="49" t="s">
        <v>90</v>
      </c>
      <c r="D215" s="49" t="s">
        <v>91</v>
      </c>
      <c r="E215" s="49" t="s">
        <v>68</v>
      </c>
      <c r="F215" s="49" t="s">
        <v>533</v>
      </c>
      <c r="G215" s="49" t="s">
        <v>534</v>
      </c>
      <c r="H215" s="49" t="str">
        <f t="shared" si="3"/>
        <v>T01111Transfers Out</v>
      </c>
      <c r="I215" s="49" t="s">
        <v>535</v>
      </c>
      <c r="J215" s="49" t="s">
        <v>68</v>
      </c>
      <c r="K215" s="49" t="s">
        <v>107</v>
      </c>
      <c r="L215" s="50">
        <v>67</v>
      </c>
      <c r="M215" s="50">
        <v>67</v>
      </c>
      <c r="N215" s="49" t="s">
        <v>109</v>
      </c>
      <c r="O215" s="50">
        <v>1733139.31</v>
      </c>
    </row>
    <row r="216" spans="1:15" ht="15.75" thickBot="1">
      <c r="A216" s="51"/>
      <c r="B216" s="49" t="s">
        <v>537</v>
      </c>
      <c r="C216" s="49" t="s">
        <v>90</v>
      </c>
      <c r="D216" s="49" t="s">
        <v>91</v>
      </c>
      <c r="E216" s="49" t="s">
        <v>68</v>
      </c>
      <c r="F216" s="49" t="s">
        <v>538</v>
      </c>
      <c r="G216" s="49" t="s">
        <v>539</v>
      </c>
      <c r="H216" s="49" t="str">
        <f t="shared" si="3"/>
        <v>T01120Expenses</v>
      </c>
      <c r="I216" s="49" t="s">
        <v>540</v>
      </c>
      <c r="J216" s="49" t="s">
        <v>68</v>
      </c>
      <c r="K216" s="49" t="s">
        <v>103</v>
      </c>
      <c r="L216" s="50">
        <v>38600</v>
      </c>
      <c r="M216" s="50">
        <v>38600</v>
      </c>
      <c r="N216" s="49" t="s">
        <v>105</v>
      </c>
      <c r="O216" s="50">
        <v>1733139.31</v>
      </c>
    </row>
    <row r="217" spans="1:15" ht="15.75" thickBot="1">
      <c r="A217" s="51"/>
      <c r="B217" s="49" t="s">
        <v>541</v>
      </c>
      <c r="C217" s="49" t="s">
        <v>90</v>
      </c>
      <c r="D217" s="49" t="s">
        <v>91</v>
      </c>
      <c r="E217" s="49" t="s">
        <v>68</v>
      </c>
      <c r="F217" s="49" t="s">
        <v>538</v>
      </c>
      <c r="G217" s="49" t="s">
        <v>539</v>
      </c>
      <c r="H217" s="49" t="str">
        <f t="shared" si="3"/>
        <v>T01120Transfers Out</v>
      </c>
      <c r="I217" s="49" t="s">
        <v>540</v>
      </c>
      <c r="J217" s="49" t="s">
        <v>68</v>
      </c>
      <c r="K217" s="49" t="s">
        <v>107</v>
      </c>
      <c r="L217" s="50">
        <v>865</v>
      </c>
      <c r="M217" s="50">
        <v>865</v>
      </c>
      <c r="N217" s="49" t="s">
        <v>109</v>
      </c>
      <c r="O217" s="50">
        <v>1733139.31</v>
      </c>
    </row>
    <row r="218" spans="1:15" ht="15.75" thickBot="1">
      <c r="A218" s="51"/>
      <c r="B218" s="49" t="s">
        <v>542</v>
      </c>
      <c r="C218" s="49" t="s">
        <v>90</v>
      </c>
      <c r="D218" s="49" t="s">
        <v>91</v>
      </c>
      <c r="E218" s="49" t="s">
        <v>68</v>
      </c>
      <c r="F218" s="49" t="s">
        <v>543</v>
      </c>
      <c r="G218" s="49" t="s">
        <v>544</v>
      </c>
      <c r="H218" s="49" t="str">
        <f t="shared" si="3"/>
        <v>T01122Other Personal Services</v>
      </c>
      <c r="I218" s="49" t="s">
        <v>545</v>
      </c>
      <c r="J218" s="49" t="s">
        <v>68</v>
      </c>
      <c r="K218" s="49" t="s">
        <v>99</v>
      </c>
      <c r="L218" s="50">
        <v>74801</v>
      </c>
      <c r="M218" s="50">
        <v>74801</v>
      </c>
      <c r="N218" s="49" t="s">
        <v>101</v>
      </c>
      <c r="O218" s="50">
        <v>1733139.31</v>
      </c>
    </row>
    <row r="219" spans="1:15" ht="15.75" thickBot="1">
      <c r="A219" s="51"/>
      <c r="B219" s="49" t="s">
        <v>546</v>
      </c>
      <c r="C219" s="49" t="s">
        <v>90</v>
      </c>
      <c r="D219" s="49" t="s">
        <v>91</v>
      </c>
      <c r="E219" s="49" t="s">
        <v>68</v>
      </c>
      <c r="F219" s="49" t="s">
        <v>543</v>
      </c>
      <c r="G219" s="49" t="s">
        <v>544</v>
      </c>
      <c r="H219" s="49" t="str">
        <f t="shared" si="3"/>
        <v>T01122Expenses</v>
      </c>
      <c r="I219" s="49" t="s">
        <v>545</v>
      </c>
      <c r="J219" s="49" t="s">
        <v>68</v>
      </c>
      <c r="K219" s="49" t="s">
        <v>103</v>
      </c>
      <c r="L219" s="50">
        <v>350</v>
      </c>
      <c r="M219" s="50">
        <v>350</v>
      </c>
      <c r="N219" s="49" t="s">
        <v>105</v>
      </c>
      <c r="O219" s="50">
        <v>1733139.31</v>
      </c>
    </row>
    <row r="220" spans="1:15" ht="15.75" thickBot="1">
      <c r="A220" s="51"/>
      <c r="B220" s="49" t="s">
        <v>547</v>
      </c>
      <c r="C220" s="49" t="s">
        <v>90</v>
      </c>
      <c r="D220" s="49" t="s">
        <v>91</v>
      </c>
      <c r="E220" s="49" t="s">
        <v>68</v>
      </c>
      <c r="F220" s="49" t="s">
        <v>543</v>
      </c>
      <c r="G220" s="49" t="s">
        <v>544</v>
      </c>
      <c r="H220" s="49" t="str">
        <f t="shared" si="3"/>
        <v>T01122Transfers Out</v>
      </c>
      <c r="I220" s="49" t="s">
        <v>545</v>
      </c>
      <c r="J220" s="49" t="s">
        <v>68</v>
      </c>
      <c r="K220" s="49" t="s">
        <v>107</v>
      </c>
      <c r="L220" s="50">
        <v>1683</v>
      </c>
      <c r="M220" s="50">
        <v>1683</v>
      </c>
      <c r="N220" s="49" t="s">
        <v>109</v>
      </c>
      <c r="O220" s="50">
        <v>1733139.31</v>
      </c>
    </row>
    <row r="221" spans="1:15" ht="15.75" thickBot="1">
      <c r="A221" s="51"/>
      <c r="B221" s="49" t="s">
        <v>548</v>
      </c>
      <c r="C221" s="49" t="s">
        <v>90</v>
      </c>
      <c r="D221" s="49" t="s">
        <v>91</v>
      </c>
      <c r="E221" s="49" t="s">
        <v>68</v>
      </c>
      <c r="F221" s="49" t="s">
        <v>549</v>
      </c>
      <c r="G221" s="49" t="s">
        <v>550</v>
      </c>
      <c r="H221" s="49" t="str">
        <f t="shared" si="3"/>
        <v>T01124Expenses</v>
      </c>
      <c r="I221" s="49" t="s">
        <v>551</v>
      </c>
      <c r="J221" s="49" t="s">
        <v>68</v>
      </c>
      <c r="K221" s="49" t="s">
        <v>103</v>
      </c>
      <c r="L221" s="50">
        <v>0</v>
      </c>
      <c r="M221" s="50">
        <v>12100</v>
      </c>
      <c r="N221" s="49" t="s">
        <v>105</v>
      </c>
      <c r="O221" s="50">
        <v>1733139.31</v>
      </c>
    </row>
    <row r="222" spans="1:15" ht="15.75" thickBot="1">
      <c r="A222" s="51"/>
      <c r="B222" s="49" t="s">
        <v>552</v>
      </c>
      <c r="C222" s="49" t="s">
        <v>90</v>
      </c>
      <c r="D222" s="49" t="s">
        <v>91</v>
      </c>
      <c r="E222" s="49" t="s">
        <v>68</v>
      </c>
      <c r="F222" s="49" t="s">
        <v>549</v>
      </c>
      <c r="G222" s="49" t="s">
        <v>550</v>
      </c>
      <c r="H222" s="49" t="str">
        <f t="shared" si="3"/>
        <v>T01124Transfers Out</v>
      </c>
      <c r="I222" s="49" t="s">
        <v>551</v>
      </c>
      <c r="J222" s="49" t="s">
        <v>68</v>
      </c>
      <c r="K222" s="49" t="s">
        <v>107</v>
      </c>
      <c r="L222" s="50">
        <v>0</v>
      </c>
      <c r="M222" s="50">
        <v>271</v>
      </c>
      <c r="N222" s="49" t="s">
        <v>109</v>
      </c>
      <c r="O222" s="50">
        <v>1733139.31</v>
      </c>
    </row>
    <row r="223" spans="1:15" ht="15.75" thickBot="1">
      <c r="A223" s="51"/>
      <c r="B223" s="49" t="s">
        <v>553</v>
      </c>
      <c r="C223" s="49" t="s">
        <v>90</v>
      </c>
      <c r="D223" s="49" t="s">
        <v>91</v>
      </c>
      <c r="E223" s="49" t="s">
        <v>68</v>
      </c>
      <c r="F223" s="49" t="s">
        <v>554</v>
      </c>
      <c r="G223" s="49" t="s">
        <v>555</v>
      </c>
      <c r="H223" s="49" t="str">
        <f t="shared" si="3"/>
        <v>T01125Expenses</v>
      </c>
      <c r="I223" s="49" t="s">
        <v>556</v>
      </c>
      <c r="J223" s="49" t="s">
        <v>68</v>
      </c>
      <c r="K223" s="49" t="s">
        <v>103</v>
      </c>
      <c r="L223" s="50">
        <v>10680</v>
      </c>
      <c r="M223" s="50">
        <v>10680</v>
      </c>
      <c r="N223" s="49" t="s">
        <v>105</v>
      </c>
      <c r="O223" s="50">
        <v>1733139.31</v>
      </c>
    </row>
    <row r="224" spans="1:15" ht="15.75" thickBot="1">
      <c r="A224" s="51"/>
      <c r="B224" s="49" t="s">
        <v>557</v>
      </c>
      <c r="C224" s="49" t="s">
        <v>90</v>
      </c>
      <c r="D224" s="49" t="s">
        <v>91</v>
      </c>
      <c r="E224" s="49" t="s">
        <v>68</v>
      </c>
      <c r="F224" s="49" t="s">
        <v>554</v>
      </c>
      <c r="G224" s="49" t="s">
        <v>555</v>
      </c>
      <c r="H224" s="49" t="str">
        <f t="shared" si="3"/>
        <v>T01125Transfers Out</v>
      </c>
      <c r="I224" s="49" t="s">
        <v>556</v>
      </c>
      <c r="J224" s="49" t="s">
        <v>68</v>
      </c>
      <c r="K224" s="49" t="s">
        <v>107</v>
      </c>
      <c r="L224" s="50">
        <v>239</v>
      </c>
      <c r="M224" s="50">
        <v>239</v>
      </c>
      <c r="N224" s="49" t="s">
        <v>109</v>
      </c>
      <c r="O224" s="50">
        <v>1733139.31</v>
      </c>
    </row>
    <row r="225" spans="1:15" ht="15.75" thickBot="1">
      <c r="A225" s="51"/>
      <c r="B225" s="49" t="s">
        <v>558</v>
      </c>
      <c r="C225" s="49" t="s">
        <v>90</v>
      </c>
      <c r="D225" s="49" t="s">
        <v>91</v>
      </c>
      <c r="E225" s="49" t="s">
        <v>68</v>
      </c>
      <c r="F225" s="49" t="s">
        <v>559</v>
      </c>
      <c r="G225" s="49" t="s">
        <v>560</v>
      </c>
      <c r="H225" s="49" t="str">
        <f t="shared" si="3"/>
        <v>T01128Expenses</v>
      </c>
      <c r="I225" s="49" t="s">
        <v>561</v>
      </c>
      <c r="J225" s="49" t="s">
        <v>68</v>
      </c>
      <c r="K225" s="49" t="s">
        <v>103</v>
      </c>
      <c r="L225" s="50">
        <v>5000</v>
      </c>
      <c r="M225" s="50">
        <v>5000</v>
      </c>
      <c r="N225" s="49" t="s">
        <v>105</v>
      </c>
      <c r="O225" s="50">
        <v>1733139.31</v>
      </c>
    </row>
    <row r="226" spans="1:15" ht="15.75" thickBot="1">
      <c r="A226" s="51"/>
      <c r="B226" s="49" t="s">
        <v>562</v>
      </c>
      <c r="C226" s="49" t="s">
        <v>90</v>
      </c>
      <c r="D226" s="49" t="s">
        <v>91</v>
      </c>
      <c r="E226" s="49" t="s">
        <v>68</v>
      </c>
      <c r="F226" s="49" t="s">
        <v>559</v>
      </c>
      <c r="G226" s="49" t="s">
        <v>560</v>
      </c>
      <c r="H226" s="49" t="str">
        <f t="shared" si="3"/>
        <v>T01128Transfers Out</v>
      </c>
      <c r="I226" s="49" t="s">
        <v>561</v>
      </c>
      <c r="J226" s="49" t="s">
        <v>68</v>
      </c>
      <c r="K226" s="49" t="s">
        <v>107</v>
      </c>
      <c r="L226" s="50">
        <v>112</v>
      </c>
      <c r="M226" s="50">
        <v>112</v>
      </c>
      <c r="N226" s="49" t="s">
        <v>109</v>
      </c>
      <c r="O226" s="50">
        <v>1733139.31</v>
      </c>
    </row>
    <row r="227" spans="1:15" ht="15.75" thickBot="1">
      <c r="A227" s="51"/>
      <c r="B227" s="49" t="s">
        <v>563</v>
      </c>
      <c r="C227" s="49" t="s">
        <v>90</v>
      </c>
      <c r="D227" s="49" t="s">
        <v>91</v>
      </c>
      <c r="E227" s="49" t="s">
        <v>68</v>
      </c>
      <c r="F227" s="49" t="s">
        <v>564</v>
      </c>
      <c r="G227" s="49" t="s">
        <v>565</v>
      </c>
      <c r="H227" s="49" t="str">
        <f t="shared" si="3"/>
        <v>T01129Expenses</v>
      </c>
      <c r="I227" s="49" t="s">
        <v>566</v>
      </c>
      <c r="J227" s="49" t="s">
        <v>68</v>
      </c>
      <c r="K227" s="49" t="s">
        <v>103</v>
      </c>
      <c r="L227" s="50">
        <v>7000</v>
      </c>
      <c r="M227" s="50">
        <v>7000</v>
      </c>
      <c r="N227" s="49" t="s">
        <v>105</v>
      </c>
      <c r="O227" s="50">
        <v>1733139.31</v>
      </c>
    </row>
    <row r="228" spans="1:15" ht="15.75" thickBot="1">
      <c r="A228" s="51"/>
      <c r="B228" s="49" t="s">
        <v>567</v>
      </c>
      <c r="C228" s="49" t="s">
        <v>90</v>
      </c>
      <c r="D228" s="49" t="s">
        <v>91</v>
      </c>
      <c r="E228" s="49" t="s">
        <v>68</v>
      </c>
      <c r="F228" s="49" t="s">
        <v>564</v>
      </c>
      <c r="G228" s="49" t="s">
        <v>565</v>
      </c>
      <c r="H228" s="49" t="str">
        <f t="shared" si="3"/>
        <v>T01129Transfers Out</v>
      </c>
      <c r="I228" s="49" t="s">
        <v>566</v>
      </c>
      <c r="J228" s="49" t="s">
        <v>68</v>
      </c>
      <c r="K228" s="49" t="s">
        <v>107</v>
      </c>
      <c r="L228" s="50">
        <v>157</v>
      </c>
      <c r="M228" s="50">
        <v>157</v>
      </c>
      <c r="N228" s="49" t="s">
        <v>109</v>
      </c>
      <c r="O228" s="50">
        <v>1733139.31</v>
      </c>
    </row>
    <row r="229" spans="1:15" ht="15.75" thickBot="1">
      <c r="A229" s="51"/>
      <c r="B229" s="49" t="s">
        <v>568</v>
      </c>
      <c r="C229" s="49" t="s">
        <v>90</v>
      </c>
      <c r="D229" s="49" t="s">
        <v>91</v>
      </c>
      <c r="E229" s="49" t="s">
        <v>68</v>
      </c>
      <c r="F229" s="49" t="s">
        <v>569</v>
      </c>
      <c r="G229" s="49" t="s">
        <v>570</v>
      </c>
      <c r="H229" s="49" t="str">
        <f t="shared" si="3"/>
        <v>T01130Expenses</v>
      </c>
      <c r="I229" s="49" t="s">
        <v>571</v>
      </c>
      <c r="J229" s="49" t="s">
        <v>68</v>
      </c>
      <c r="K229" s="49" t="s">
        <v>103</v>
      </c>
      <c r="L229" s="50">
        <v>4400</v>
      </c>
      <c r="M229" s="50">
        <v>4400</v>
      </c>
      <c r="N229" s="49" t="s">
        <v>105</v>
      </c>
      <c r="O229" s="50">
        <v>1733139.31</v>
      </c>
    </row>
    <row r="230" spans="1:15" ht="15.75" thickBot="1">
      <c r="A230" s="51"/>
      <c r="B230" s="49" t="s">
        <v>572</v>
      </c>
      <c r="C230" s="49" t="s">
        <v>90</v>
      </c>
      <c r="D230" s="49" t="s">
        <v>91</v>
      </c>
      <c r="E230" s="49" t="s">
        <v>68</v>
      </c>
      <c r="F230" s="49" t="s">
        <v>569</v>
      </c>
      <c r="G230" s="49" t="s">
        <v>570</v>
      </c>
      <c r="H230" s="49" t="str">
        <f t="shared" si="3"/>
        <v>T01130Transfers Out</v>
      </c>
      <c r="I230" s="49" t="s">
        <v>571</v>
      </c>
      <c r="J230" s="49" t="s">
        <v>68</v>
      </c>
      <c r="K230" s="49" t="s">
        <v>107</v>
      </c>
      <c r="L230" s="50">
        <v>99</v>
      </c>
      <c r="M230" s="50">
        <v>99</v>
      </c>
      <c r="N230" s="49" t="s">
        <v>109</v>
      </c>
      <c r="O230" s="50">
        <v>1733139.31</v>
      </c>
    </row>
    <row r="231" spans="1:15" ht="15.75" thickBot="1">
      <c r="A231" s="51"/>
      <c r="B231" s="49" t="s">
        <v>573</v>
      </c>
      <c r="C231" s="49" t="s">
        <v>90</v>
      </c>
      <c r="D231" s="49" t="s">
        <v>91</v>
      </c>
      <c r="E231" s="49" t="s">
        <v>68</v>
      </c>
      <c r="F231" s="49" t="s">
        <v>574</v>
      </c>
      <c r="G231" s="49" t="s">
        <v>575</v>
      </c>
      <c r="H231" s="49" t="str">
        <f t="shared" si="3"/>
        <v>T01133Expenses</v>
      </c>
      <c r="I231" s="49" t="s">
        <v>576</v>
      </c>
      <c r="J231" s="49" t="s">
        <v>68</v>
      </c>
      <c r="K231" s="49" t="s">
        <v>103</v>
      </c>
      <c r="L231" s="50">
        <v>16200</v>
      </c>
      <c r="M231" s="50">
        <v>16200</v>
      </c>
      <c r="N231" s="49" t="s">
        <v>105</v>
      </c>
      <c r="O231" s="50">
        <v>1733139.31</v>
      </c>
    </row>
    <row r="232" spans="1:15" ht="15.75" thickBot="1">
      <c r="A232" s="51"/>
      <c r="B232" s="49" t="s">
        <v>577</v>
      </c>
      <c r="C232" s="49" t="s">
        <v>90</v>
      </c>
      <c r="D232" s="49" t="s">
        <v>91</v>
      </c>
      <c r="E232" s="49" t="s">
        <v>68</v>
      </c>
      <c r="F232" s="49" t="s">
        <v>574</v>
      </c>
      <c r="G232" s="49" t="s">
        <v>575</v>
      </c>
      <c r="H232" s="49" t="str">
        <f t="shared" si="3"/>
        <v>T01133Transfers Out</v>
      </c>
      <c r="I232" s="49" t="s">
        <v>576</v>
      </c>
      <c r="J232" s="49" t="s">
        <v>68</v>
      </c>
      <c r="K232" s="49" t="s">
        <v>107</v>
      </c>
      <c r="L232" s="50">
        <v>236089</v>
      </c>
      <c r="M232" s="50">
        <v>236089</v>
      </c>
      <c r="N232" s="49" t="s">
        <v>109</v>
      </c>
      <c r="O232" s="50">
        <v>1733139.31</v>
      </c>
    </row>
    <row r="233" spans="1:15" ht="15.75" thickBot="1">
      <c r="A233" s="51"/>
      <c r="B233" s="49" t="s">
        <v>578</v>
      </c>
      <c r="C233" s="49" t="s">
        <v>90</v>
      </c>
      <c r="D233" s="49" t="s">
        <v>91</v>
      </c>
      <c r="E233" s="49" t="s">
        <v>68</v>
      </c>
      <c r="F233" s="49" t="s">
        <v>579</v>
      </c>
      <c r="G233" s="49" t="s">
        <v>580</v>
      </c>
      <c r="H233" s="49" t="str">
        <f t="shared" si="3"/>
        <v>T01139Expenses</v>
      </c>
      <c r="I233" s="49" t="s">
        <v>581</v>
      </c>
      <c r="J233" s="49" t="s">
        <v>68</v>
      </c>
      <c r="K233" s="49" t="s">
        <v>103</v>
      </c>
      <c r="L233" s="50">
        <v>5330</v>
      </c>
      <c r="M233" s="50">
        <v>5330</v>
      </c>
      <c r="N233" s="49" t="s">
        <v>105</v>
      </c>
      <c r="O233" s="50">
        <v>1733139.31</v>
      </c>
    </row>
    <row r="234" spans="1:15" ht="15.75" thickBot="1">
      <c r="A234" s="51"/>
      <c r="B234" s="49" t="s">
        <v>582</v>
      </c>
      <c r="C234" s="49" t="s">
        <v>90</v>
      </c>
      <c r="D234" s="49" t="s">
        <v>91</v>
      </c>
      <c r="E234" s="49" t="s">
        <v>68</v>
      </c>
      <c r="F234" s="49" t="s">
        <v>579</v>
      </c>
      <c r="G234" s="49" t="s">
        <v>580</v>
      </c>
      <c r="H234" s="49" t="str">
        <f t="shared" si="3"/>
        <v>T01139Transfers Out</v>
      </c>
      <c r="I234" s="49" t="s">
        <v>581</v>
      </c>
      <c r="J234" s="49" t="s">
        <v>68</v>
      </c>
      <c r="K234" s="49" t="s">
        <v>107</v>
      </c>
      <c r="L234" s="50">
        <v>119</v>
      </c>
      <c r="M234" s="50">
        <v>119</v>
      </c>
      <c r="N234" s="49" t="s">
        <v>109</v>
      </c>
      <c r="O234" s="50">
        <v>1733139.31</v>
      </c>
    </row>
    <row r="235" spans="1:15" ht="15.75" thickBot="1">
      <c r="A235" s="51"/>
      <c r="B235" s="49" t="s">
        <v>583</v>
      </c>
      <c r="C235" s="49" t="s">
        <v>90</v>
      </c>
      <c r="D235" s="49" t="s">
        <v>91</v>
      </c>
      <c r="E235" s="49" t="s">
        <v>68</v>
      </c>
      <c r="F235" s="49" t="s">
        <v>584</v>
      </c>
      <c r="G235" s="49" t="s">
        <v>585</v>
      </c>
      <c r="H235" s="49" t="str">
        <f t="shared" si="3"/>
        <v>T01148Expenses</v>
      </c>
      <c r="I235" s="49" t="s">
        <v>586</v>
      </c>
      <c r="J235" s="49" t="s">
        <v>68</v>
      </c>
      <c r="K235" s="49" t="s">
        <v>103</v>
      </c>
      <c r="L235" s="50">
        <v>4015</v>
      </c>
      <c r="M235" s="50">
        <v>4015</v>
      </c>
      <c r="N235" s="49" t="s">
        <v>105</v>
      </c>
      <c r="O235" s="50">
        <v>1733139.31</v>
      </c>
    </row>
    <row r="236" spans="1:15" ht="15.75" thickBot="1">
      <c r="A236" s="51"/>
      <c r="B236" s="49" t="s">
        <v>587</v>
      </c>
      <c r="C236" s="49" t="s">
        <v>90</v>
      </c>
      <c r="D236" s="49" t="s">
        <v>91</v>
      </c>
      <c r="E236" s="49" t="s">
        <v>68</v>
      </c>
      <c r="F236" s="49" t="s">
        <v>584</v>
      </c>
      <c r="G236" s="49" t="s">
        <v>585</v>
      </c>
      <c r="H236" s="49" t="str">
        <f t="shared" si="3"/>
        <v>T01148Transfers Out</v>
      </c>
      <c r="I236" s="49" t="s">
        <v>586</v>
      </c>
      <c r="J236" s="49" t="s">
        <v>68</v>
      </c>
      <c r="K236" s="49" t="s">
        <v>107</v>
      </c>
      <c r="L236" s="50">
        <v>90</v>
      </c>
      <c r="M236" s="50">
        <v>90</v>
      </c>
      <c r="N236" s="49" t="s">
        <v>109</v>
      </c>
      <c r="O236" s="50">
        <v>1733139.31</v>
      </c>
    </row>
    <row r="237" spans="1:15" ht="15.75" thickBot="1">
      <c r="A237" s="51"/>
      <c r="B237" s="49" t="s">
        <v>588</v>
      </c>
      <c r="C237" s="49" t="s">
        <v>90</v>
      </c>
      <c r="D237" s="49" t="s">
        <v>91</v>
      </c>
      <c r="E237" s="49" t="s">
        <v>68</v>
      </c>
      <c r="F237" s="49" t="s">
        <v>589</v>
      </c>
      <c r="G237" s="49" t="s">
        <v>590</v>
      </c>
      <c r="H237" s="49" t="str">
        <f t="shared" si="3"/>
        <v>T01154Expenses</v>
      </c>
      <c r="I237" s="49" t="s">
        <v>591</v>
      </c>
      <c r="J237" s="49" t="s">
        <v>68</v>
      </c>
      <c r="K237" s="49" t="s">
        <v>103</v>
      </c>
      <c r="L237" s="50">
        <v>2400</v>
      </c>
      <c r="M237" s="50">
        <v>2400</v>
      </c>
      <c r="N237" s="49" t="s">
        <v>105</v>
      </c>
      <c r="O237" s="50">
        <v>1733139.31</v>
      </c>
    </row>
    <row r="238" spans="1:15" ht="15.75" thickBot="1">
      <c r="A238" s="51"/>
      <c r="B238" s="49" t="s">
        <v>592</v>
      </c>
      <c r="C238" s="49" t="s">
        <v>90</v>
      </c>
      <c r="D238" s="49" t="s">
        <v>91</v>
      </c>
      <c r="E238" s="49" t="s">
        <v>68</v>
      </c>
      <c r="F238" s="49" t="s">
        <v>589</v>
      </c>
      <c r="G238" s="49" t="s">
        <v>590</v>
      </c>
      <c r="H238" s="49" t="str">
        <f t="shared" si="3"/>
        <v>T01154Transfers Out</v>
      </c>
      <c r="I238" s="49" t="s">
        <v>591</v>
      </c>
      <c r="J238" s="49" t="s">
        <v>68</v>
      </c>
      <c r="K238" s="49" t="s">
        <v>107</v>
      </c>
      <c r="L238" s="50">
        <v>54</v>
      </c>
      <c r="M238" s="50">
        <v>54</v>
      </c>
      <c r="N238" s="49" t="s">
        <v>109</v>
      </c>
      <c r="O238" s="50">
        <v>1733139.31</v>
      </c>
    </row>
    <row r="239" spans="1:15" ht="15.75" thickBot="1">
      <c r="A239" s="51"/>
      <c r="B239" s="49" t="s">
        <v>593</v>
      </c>
      <c r="C239" s="49" t="s">
        <v>90</v>
      </c>
      <c r="D239" s="49" t="s">
        <v>91</v>
      </c>
      <c r="E239" s="49" t="s">
        <v>68</v>
      </c>
      <c r="F239" s="49" t="s">
        <v>594</v>
      </c>
      <c r="G239" s="49" t="s">
        <v>595</v>
      </c>
      <c r="H239" s="49" t="str">
        <f t="shared" si="3"/>
        <v>T01155Expenses</v>
      </c>
      <c r="I239" s="49" t="s">
        <v>596</v>
      </c>
      <c r="J239" s="49" t="s">
        <v>68</v>
      </c>
      <c r="K239" s="49" t="s">
        <v>103</v>
      </c>
      <c r="L239" s="50">
        <v>15000</v>
      </c>
      <c r="M239" s="50">
        <v>15000</v>
      </c>
      <c r="N239" s="49" t="s">
        <v>105</v>
      </c>
      <c r="O239" s="50">
        <v>1733139.31</v>
      </c>
    </row>
    <row r="240" spans="1:15" ht="15.75" thickBot="1">
      <c r="A240" s="51"/>
      <c r="B240" s="49" t="s">
        <v>597</v>
      </c>
      <c r="C240" s="49" t="s">
        <v>90</v>
      </c>
      <c r="D240" s="49" t="s">
        <v>91</v>
      </c>
      <c r="E240" s="49" t="s">
        <v>68</v>
      </c>
      <c r="F240" s="49" t="s">
        <v>594</v>
      </c>
      <c r="G240" s="49" t="s">
        <v>595</v>
      </c>
      <c r="H240" s="49" t="str">
        <f t="shared" si="3"/>
        <v>T01155Transfers Out</v>
      </c>
      <c r="I240" s="49" t="s">
        <v>596</v>
      </c>
      <c r="J240" s="49" t="s">
        <v>68</v>
      </c>
      <c r="K240" s="49" t="s">
        <v>107</v>
      </c>
      <c r="L240" s="50">
        <v>336</v>
      </c>
      <c r="M240" s="50">
        <v>336</v>
      </c>
      <c r="N240" s="49" t="s">
        <v>109</v>
      </c>
      <c r="O240" s="50">
        <v>1733139.31</v>
      </c>
    </row>
    <row r="241" spans="1:15" ht="15.75" thickBot="1">
      <c r="A241" s="51"/>
      <c r="B241" s="49" t="s">
        <v>598</v>
      </c>
      <c r="C241" s="49" t="s">
        <v>90</v>
      </c>
      <c r="D241" s="49" t="s">
        <v>91</v>
      </c>
      <c r="E241" s="49" t="s">
        <v>68</v>
      </c>
      <c r="F241" s="49" t="s">
        <v>599</v>
      </c>
      <c r="G241" s="49" t="s">
        <v>600</v>
      </c>
      <c r="H241" s="49" t="str">
        <f t="shared" si="3"/>
        <v>T01172Expenses</v>
      </c>
      <c r="I241" s="49" t="s">
        <v>601</v>
      </c>
      <c r="J241" s="49" t="s">
        <v>68</v>
      </c>
      <c r="K241" s="49" t="s">
        <v>103</v>
      </c>
      <c r="L241" s="50">
        <v>28289</v>
      </c>
      <c r="M241" s="50">
        <v>25289</v>
      </c>
      <c r="N241" s="49" t="s">
        <v>105</v>
      </c>
      <c r="O241" s="50">
        <v>1733139.31</v>
      </c>
    </row>
    <row r="242" spans="1:15" ht="15.75" thickBot="1">
      <c r="A242" s="51"/>
      <c r="B242" s="49" t="s">
        <v>602</v>
      </c>
      <c r="C242" s="49" t="s">
        <v>90</v>
      </c>
      <c r="D242" s="49" t="s">
        <v>91</v>
      </c>
      <c r="E242" s="49" t="s">
        <v>68</v>
      </c>
      <c r="F242" s="49" t="s">
        <v>599</v>
      </c>
      <c r="G242" s="49" t="s">
        <v>600</v>
      </c>
      <c r="H242" s="49" t="str">
        <f t="shared" si="3"/>
        <v>T01172Transfers Out</v>
      </c>
      <c r="I242" s="49" t="s">
        <v>601</v>
      </c>
      <c r="J242" s="49" t="s">
        <v>68</v>
      </c>
      <c r="K242" s="49" t="s">
        <v>107</v>
      </c>
      <c r="L242" s="50">
        <v>634</v>
      </c>
      <c r="M242" s="50">
        <v>634</v>
      </c>
      <c r="N242" s="49" t="s">
        <v>109</v>
      </c>
      <c r="O242" s="50">
        <v>1733139.31</v>
      </c>
    </row>
    <row r="243" spans="1:15" ht="15.75" thickBot="1">
      <c r="A243" s="51"/>
      <c r="B243" s="49" t="s">
        <v>603</v>
      </c>
      <c r="C243" s="49" t="s">
        <v>90</v>
      </c>
      <c r="D243" s="49" t="s">
        <v>91</v>
      </c>
      <c r="E243" s="49" t="s">
        <v>68</v>
      </c>
      <c r="F243" s="49" t="s">
        <v>604</v>
      </c>
      <c r="G243" s="49" t="s">
        <v>605</v>
      </c>
      <c r="H243" s="49" t="str">
        <f t="shared" si="3"/>
        <v>T01173Expenses</v>
      </c>
      <c r="I243" s="49" t="s">
        <v>606</v>
      </c>
      <c r="J243" s="49" t="s">
        <v>68</v>
      </c>
      <c r="K243" s="49" t="s">
        <v>103</v>
      </c>
      <c r="L243" s="50">
        <v>1900</v>
      </c>
      <c r="M243" s="50">
        <v>1900</v>
      </c>
      <c r="N243" s="49" t="s">
        <v>105</v>
      </c>
      <c r="O243" s="50">
        <v>1733139.31</v>
      </c>
    </row>
    <row r="244" spans="1:15" ht="15.75" thickBot="1">
      <c r="A244" s="51"/>
      <c r="B244" s="49" t="s">
        <v>607</v>
      </c>
      <c r="C244" s="49" t="s">
        <v>90</v>
      </c>
      <c r="D244" s="49" t="s">
        <v>91</v>
      </c>
      <c r="E244" s="49" t="s">
        <v>68</v>
      </c>
      <c r="F244" s="49" t="s">
        <v>604</v>
      </c>
      <c r="G244" s="49" t="s">
        <v>605</v>
      </c>
      <c r="H244" s="49" t="str">
        <f t="shared" si="3"/>
        <v>T01173Transfers Out</v>
      </c>
      <c r="I244" s="49" t="s">
        <v>606</v>
      </c>
      <c r="J244" s="49" t="s">
        <v>68</v>
      </c>
      <c r="K244" s="49" t="s">
        <v>107</v>
      </c>
      <c r="L244" s="50">
        <v>43</v>
      </c>
      <c r="M244" s="50">
        <v>43</v>
      </c>
      <c r="N244" s="49" t="s">
        <v>109</v>
      </c>
      <c r="O244" s="50">
        <v>1733139.31</v>
      </c>
    </row>
    <row r="245" spans="1:15" ht="15.75" thickBot="1">
      <c r="A245" s="51"/>
      <c r="B245" s="49" t="s">
        <v>608</v>
      </c>
      <c r="C245" s="49" t="s">
        <v>90</v>
      </c>
      <c r="D245" s="49" t="s">
        <v>91</v>
      </c>
      <c r="E245" s="49" t="s">
        <v>68</v>
      </c>
      <c r="F245" s="49" t="s">
        <v>609</v>
      </c>
      <c r="G245" s="49" t="s">
        <v>610</v>
      </c>
      <c r="H245" s="49" t="str">
        <f t="shared" si="3"/>
        <v>T01174Expenses</v>
      </c>
      <c r="I245" s="49" t="s">
        <v>611</v>
      </c>
      <c r="J245" s="49" t="s">
        <v>68</v>
      </c>
      <c r="K245" s="49" t="s">
        <v>103</v>
      </c>
      <c r="L245" s="50">
        <v>4750</v>
      </c>
      <c r="M245" s="50">
        <v>4750</v>
      </c>
      <c r="N245" s="49" t="s">
        <v>105</v>
      </c>
      <c r="O245" s="50">
        <v>1733139.31</v>
      </c>
    </row>
    <row r="246" spans="1:15" ht="15.75" thickBot="1">
      <c r="A246" s="51"/>
      <c r="B246" s="49" t="s">
        <v>612</v>
      </c>
      <c r="C246" s="49" t="s">
        <v>90</v>
      </c>
      <c r="D246" s="49" t="s">
        <v>91</v>
      </c>
      <c r="E246" s="49" t="s">
        <v>68</v>
      </c>
      <c r="F246" s="49" t="s">
        <v>609</v>
      </c>
      <c r="G246" s="49" t="s">
        <v>610</v>
      </c>
      <c r="H246" s="49" t="str">
        <f t="shared" si="3"/>
        <v>T01174Transfers Out</v>
      </c>
      <c r="I246" s="49" t="s">
        <v>611</v>
      </c>
      <c r="J246" s="49" t="s">
        <v>68</v>
      </c>
      <c r="K246" s="49" t="s">
        <v>107</v>
      </c>
      <c r="L246" s="50">
        <v>106</v>
      </c>
      <c r="M246" s="50">
        <v>106</v>
      </c>
      <c r="N246" s="49" t="s">
        <v>109</v>
      </c>
      <c r="O246" s="50">
        <v>1733139.31</v>
      </c>
    </row>
    <row r="247" spans="1:15" ht="15.75" thickBot="1">
      <c r="A247" s="51"/>
      <c r="B247" s="49" t="s">
        <v>613</v>
      </c>
      <c r="C247" s="49" t="s">
        <v>90</v>
      </c>
      <c r="D247" s="49" t="s">
        <v>91</v>
      </c>
      <c r="E247" s="49" t="s">
        <v>614</v>
      </c>
      <c r="F247" s="49" t="s">
        <v>615</v>
      </c>
      <c r="G247" s="49" t="s">
        <v>616</v>
      </c>
      <c r="H247" s="49" t="str">
        <f t="shared" si="3"/>
        <v>S00312Revenue</v>
      </c>
      <c r="I247" s="49" t="s">
        <v>617</v>
      </c>
      <c r="J247" s="49" t="s">
        <v>614</v>
      </c>
      <c r="K247" s="49" t="s">
        <v>133</v>
      </c>
      <c r="L247" s="50">
        <v>3000</v>
      </c>
      <c r="M247" s="50">
        <v>3000</v>
      </c>
      <c r="N247" s="49" t="s">
        <v>136</v>
      </c>
      <c r="O247" s="50">
        <v>9205.7800000000007</v>
      </c>
    </row>
    <row r="248" spans="1:15" ht="15.75" thickBot="1">
      <c r="A248" s="51"/>
      <c r="B248" s="49" t="s">
        <v>618</v>
      </c>
      <c r="C248" s="49" t="s">
        <v>90</v>
      </c>
      <c r="D248" s="49" t="s">
        <v>91</v>
      </c>
      <c r="E248" s="49" t="s">
        <v>614</v>
      </c>
      <c r="F248" s="49" t="s">
        <v>615</v>
      </c>
      <c r="G248" s="49" t="s">
        <v>616</v>
      </c>
      <c r="H248" s="49" t="str">
        <f t="shared" si="3"/>
        <v>S00312Expenses</v>
      </c>
      <c r="I248" s="49" t="s">
        <v>617</v>
      </c>
      <c r="J248" s="49" t="s">
        <v>614</v>
      </c>
      <c r="K248" s="49" t="s">
        <v>103</v>
      </c>
      <c r="L248" s="50">
        <v>2934</v>
      </c>
      <c r="M248" s="50">
        <v>2934</v>
      </c>
      <c r="N248" s="49" t="s">
        <v>105</v>
      </c>
      <c r="O248" s="50">
        <v>9205.7800000000007</v>
      </c>
    </row>
    <row r="249" spans="1:15" ht="15.75" thickBot="1">
      <c r="A249" s="51"/>
      <c r="B249" s="49" t="s">
        <v>619</v>
      </c>
      <c r="C249" s="49" t="s">
        <v>90</v>
      </c>
      <c r="D249" s="49" t="s">
        <v>91</v>
      </c>
      <c r="E249" s="49" t="s">
        <v>614</v>
      </c>
      <c r="F249" s="49" t="s">
        <v>615</v>
      </c>
      <c r="G249" s="49" t="s">
        <v>616</v>
      </c>
      <c r="H249" s="49" t="str">
        <f t="shared" si="3"/>
        <v>S00312Transfers Out</v>
      </c>
      <c r="I249" s="49" t="s">
        <v>617</v>
      </c>
      <c r="J249" s="49" t="s">
        <v>614</v>
      </c>
      <c r="K249" s="49" t="s">
        <v>107</v>
      </c>
      <c r="L249" s="50">
        <v>66</v>
      </c>
      <c r="M249" s="50">
        <v>66</v>
      </c>
      <c r="N249" s="49" t="s">
        <v>109</v>
      </c>
      <c r="O249" s="50">
        <v>9205.7800000000007</v>
      </c>
    </row>
    <row r="250" spans="1:15" ht="15.75" thickBot="1">
      <c r="A250" s="51"/>
      <c r="B250" s="49" t="s">
        <v>620</v>
      </c>
      <c r="C250" s="49" t="s">
        <v>90</v>
      </c>
      <c r="D250" s="49" t="s">
        <v>91</v>
      </c>
      <c r="E250" s="49" t="s">
        <v>621</v>
      </c>
      <c r="F250" s="49"/>
      <c r="G250" s="49"/>
      <c r="H250" s="49" t="str">
        <f t="shared" si="3"/>
        <v/>
      </c>
      <c r="I250" s="49">
        <v>0</v>
      </c>
      <c r="J250" s="49" t="s">
        <v>621</v>
      </c>
      <c r="K250" s="49"/>
      <c r="L250" s="50">
        <v>0</v>
      </c>
      <c r="M250" s="50">
        <v>0</v>
      </c>
      <c r="N250" s="49"/>
      <c r="O250" s="50">
        <v>0</v>
      </c>
    </row>
    <row r="251" spans="1:15" ht="15.75" thickBot="1">
      <c r="A251" s="51"/>
      <c r="B251" s="49" t="s">
        <v>622</v>
      </c>
      <c r="C251" s="49" t="s">
        <v>90</v>
      </c>
      <c r="D251" s="49" t="s">
        <v>91</v>
      </c>
      <c r="E251" s="49" t="s">
        <v>623</v>
      </c>
      <c r="F251" s="49" t="s">
        <v>624</v>
      </c>
      <c r="G251" s="49" t="s">
        <v>625</v>
      </c>
      <c r="H251" s="49" t="str">
        <f t="shared" si="3"/>
        <v>S00315Revenue</v>
      </c>
      <c r="I251" s="49" t="s">
        <v>626</v>
      </c>
      <c r="J251" s="49" t="s">
        <v>623</v>
      </c>
      <c r="K251" s="49" t="s">
        <v>133</v>
      </c>
      <c r="L251" s="50">
        <v>35000</v>
      </c>
      <c r="M251" s="50">
        <v>35000</v>
      </c>
      <c r="N251" s="49" t="s">
        <v>136</v>
      </c>
      <c r="O251" s="50">
        <v>6065.28</v>
      </c>
    </row>
    <row r="252" spans="1:15" ht="15.75" thickBot="1">
      <c r="A252" s="51"/>
      <c r="B252" s="49" t="s">
        <v>627</v>
      </c>
      <c r="C252" s="49" t="s">
        <v>90</v>
      </c>
      <c r="D252" s="49" t="s">
        <v>91</v>
      </c>
      <c r="E252" s="49" t="s">
        <v>623</v>
      </c>
      <c r="F252" s="49" t="s">
        <v>624</v>
      </c>
      <c r="G252" s="49" t="s">
        <v>625</v>
      </c>
      <c r="H252" s="49" t="str">
        <f t="shared" si="3"/>
        <v>S00315Expenses</v>
      </c>
      <c r="I252" s="49" t="s">
        <v>626</v>
      </c>
      <c r="J252" s="49" t="s">
        <v>623</v>
      </c>
      <c r="K252" s="49" t="s">
        <v>103</v>
      </c>
      <c r="L252" s="50">
        <v>34233</v>
      </c>
      <c r="M252" s="50">
        <v>34233</v>
      </c>
      <c r="N252" s="49" t="s">
        <v>105</v>
      </c>
      <c r="O252" s="50">
        <v>6065.28</v>
      </c>
    </row>
    <row r="253" spans="1:15" ht="15.75" thickBot="1">
      <c r="A253" s="51"/>
      <c r="B253" s="49" t="s">
        <v>628</v>
      </c>
      <c r="C253" s="49" t="s">
        <v>90</v>
      </c>
      <c r="D253" s="49" t="s">
        <v>91</v>
      </c>
      <c r="E253" s="49" t="s">
        <v>623</v>
      </c>
      <c r="F253" s="49" t="s">
        <v>624</v>
      </c>
      <c r="G253" s="49" t="s">
        <v>625</v>
      </c>
      <c r="H253" s="49" t="str">
        <f t="shared" si="3"/>
        <v>S00315Transfers Out</v>
      </c>
      <c r="I253" s="49" t="s">
        <v>626</v>
      </c>
      <c r="J253" s="49" t="s">
        <v>623</v>
      </c>
      <c r="K253" s="49" t="s">
        <v>107</v>
      </c>
      <c r="L253" s="50">
        <v>767</v>
      </c>
      <c r="M253" s="50">
        <v>767</v>
      </c>
      <c r="N253" s="49" t="s">
        <v>109</v>
      </c>
      <c r="O253" s="50">
        <v>6065.28</v>
      </c>
    </row>
    <row r="254" spans="1:15" ht="15.75" thickBot="1">
      <c r="A254" s="51"/>
      <c r="B254" s="49" t="s">
        <v>629</v>
      </c>
      <c r="C254" s="49" t="s">
        <v>90</v>
      </c>
      <c r="D254" s="49" t="s">
        <v>91</v>
      </c>
      <c r="E254" s="49" t="s">
        <v>623</v>
      </c>
      <c r="F254" s="49" t="s">
        <v>630</v>
      </c>
      <c r="G254" s="49" t="s">
        <v>631</v>
      </c>
      <c r="H254" s="49" t="str">
        <f t="shared" si="3"/>
        <v>S00354Transfers In</v>
      </c>
      <c r="I254" s="49" t="s">
        <v>633</v>
      </c>
      <c r="J254" s="49" t="s">
        <v>623</v>
      </c>
      <c r="K254" s="49" t="s">
        <v>632</v>
      </c>
      <c r="L254" s="50">
        <v>48245</v>
      </c>
      <c r="M254" s="50">
        <v>48245</v>
      </c>
      <c r="N254" s="49" t="s">
        <v>634</v>
      </c>
      <c r="O254" s="50">
        <v>6065.28</v>
      </c>
    </row>
    <row r="255" spans="1:15" ht="15.75" thickBot="1">
      <c r="A255" s="51"/>
      <c r="B255" s="49" t="s">
        <v>635</v>
      </c>
      <c r="C255" s="49" t="s">
        <v>90</v>
      </c>
      <c r="D255" s="49" t="s">
        <v>91</v>
      </c>
      <c r="E255" s="49" t="s">
        <v>623</v>
      </c>
      <c r="F255" s="49" t="s">
        <v>630</v>
      </c>
      <c r="G255" s="49" t="s">
        <v>631</v>
      </c>
      <c r="H255" s="49" t="str">
        <f t="shared" si="3"/>
        <v>S00354Expenses</v>
      </c>
      <c r="I255" s="49" t="s">
        <v>633</v>
      </c>
      <c r="J255" s="49" t="s">
        <v>623</v>
      </c>
      <c r="K255" s="49" t="s">
        <v>103</v>
      </c>
      <c r="L255" s="50">
        <v>47188</v>
      </c>
      <c r="M255" s="50">
        <v>47188</v>
      </c>
      <c r="N255" s="49" t="s">
        <v>105</v>
      </c>
      <c r="O255" s="50">
        <v>6065.28</v>
      </c>
    </row>
    <row r="256" spans="1:15" ht="15.75" thickBot="1">
      <c r="A256" s="51"/>
      <c r="B256" s="49" t="s">
        <v>636</v>
      </c>
      <c r="C256" s="49" t="s">
        <v>90</v>
      </c>
      <c r="D256" s="49" t="s">
        <v>91</v>
      </c>
      <c r="E256" s="49" t="s">
        <v>623</v>
      </c>
      <c r="F256" s="49" t="s">
        <v>630</v>
      </c>
      <c r="G256" s="49" t="s">
        <v>631</v>
      </c>
      <c r="H256" s="49" t="str">
        <f t="shared" si="3"/>
        <v>S00354Transfers Out</v>
      </c>
      <c r="I256" s="49" t="s">
        <v>633</v>
      </c>
      <c r="J256" s="49" t="s">
        <v>623</v>
      </c>
      <c r="K256" s="49" t="s">
        <v>107</v>
      </c>
      <c r="L256" s="50">
        <v>1057</v>
      </c>
      <c r="M256" s="50">
        <v>1057</v>
      </c>
      <c r="N256" s="49" t="s">
        <v>109</v>
      </c>
      <c r="O256" s="50">
        <v>6065.28</v>
      </c>
    </row>
    <row r="257" spans="1:15" ht="15.75" thickBot="1">
      <c r="A257" s="51"/>
      <c r="B257" s="49" t="s">
        <v>637</v>
      </c>
      <c r="C257" s="49" t="s">
        <v>90</v>
      </c>
      <c r="D257" s="49" t="s">
        <v>91</v>
      </c>
      <c r="E257" s="49" t="s">
        <v>638</v>
      </c>
      <c r="F257" s="49" t="s">
        <v>639</v>
      </c>
      <c r="G257" s="49" t="s">
        <v>640</v>
      </c>
      <c r="H257" s="49" t="str">
        <f t="shared" si="3"/>
        <v>S00333Revenue</v>
      </c>
      <c r="I257" s="49" t="s">
        <v>641</v>
      </c>
      <c r="J257" s="49" t="s">
        <v>638</v>
      </c>
      <c r="K257" s="49" t="s">
        <v>133</v>
      </c>
      <c r="L257" s="50">
        <v>17000</v>
      </c>
      <c r="M257" s="50">
        <v>17000</v>
      </c>
      <c r="N257" s="49" t="s">
        <v>136</v>
      </c>
      <c r="O257" s="50">
        <v>22087.72</v>
      </c>
    </row>
    <row r="258" spans="1:15" ht="15.75" thickBot="1">
      <c r="A258" s="51"/>
      <c r="B258" s="49" t="s">
        <v>642</v>
      </c>
      <c r="C258" s="49" t="s">
        <v>90</v>
      </c>
      <c r="D258" s="49" t="s">
        <v>91</v>
      </c>
      <c r="E258" s="49" t="s">
        <v>638</v>
      </c>
      <c r="F258" s="49" t="s">
        <v>639</v>
      </c>
      <c r="G258" s="49" t="s">
        <v>640</v>
      </c>
      <c r="H258" s="49" t="str">
        <f t="shared" si="3"/>
        <v>S00333Expenses</v>
      </c>
      <c r="I258" s="49" t="s">
        <v>641</v>
      </c>
      <c r="J258" s="49" t="s">
        <v>638</v>
      </c>
      <c r="K258" s="49" t="s">
        <v>103</v>
      </c>
      <c r="L258" s="50">
        <v>16628</v>
      </c>
      <c r="M258" s="50">
        <v>16628</v>
      </c>
      <c r="N258" s="49" t="s">
        <v>105</v>
      </c>
      <c r="O258" s="50">
        <v>22087.72</v>
      </c>
    </row>
    <row r="259" spans="1:15" ht="15.75" thickBot="1">
      <c r="A259" s="51"/>
      <c r="B259" s="49" t="s">
        <v>643</v>
      </c>
      <c r="C259" s="49" t="s">
        <v>90</v>
      </c>
      <c r="D259" s="49" t="s">
        <v>91</v>
      </c>
      <c r="E259" s="49" t="s">
        <v>638</v>
      </c>
      <c r="F259" s="49" t="s">
        <v>639</v>
      </c>
      <c r="G259" s="49" t="s">
        <v>640</v>
      </c>
      <c r="H259" s="49" t="str">
        <f t="shared" si="3"/>
        <v>S00333Transfers Out</v>
      </c>
      <c r="I259" s="49" t="s">
        <v>641</v>
      </c>
      <c r="J259" s="49" t="s">
        <v>638</v>
      </c>
      <c r="K259" s="49" t="s">
        <v>107</v>
      </c>
      <c r="L259" s="50">
        <v>372</v>
      </c>
      <c r="M259" s="50">
        <v>372</v>
      </c>
      <c r="N259" s="49" t="s">
        <v>109</v>
      </c>
      <c r="O259" s="50">
        <v>22087.72</v>
      </c>
    </row>
    <row r="260" spans="1:15" ht="15.75" thickBot="1">
      <c r="A260" s="51"/>
      <c r="B260" s="49" t="s">
        <v>644</v>
      </c>
      <c r="C260" s="49" t="s">
        <v>90</v>
      </c>
      <c r="D260" s="49" t="s">
        <v>91</v>
      </c>
      <c r="E260" s="49" t="s">
        <v>645</v>
      </c>
      <c r="F260" s="49" t="s">
        <v>646</v>
      </c>
      <c r="G260" s="49" t="s">
        <v>647</v>
      </c>
      <c r="H260" s="49" t="str">
        <f t="shared" si="3"/>
        <v>S00125Revenue</v>
      </c>
      <c r="I260" s="49" t="s">
        <v>648</v>
      </c>
      <c r="J260" s="49" t="s">
        <v>645</v>
      </c>
      <c r="K260" s="49" t="s">
        <v>133</v>
      </c>
      <c r="L260" s="50">
        <v>5700</v>
      </c>
      <c r="M260" s="50">
        <v>5700</v>
      </c>
      <c r="N260" s="49" t="s">
        <v>136</v>
      </c>
      <c r="O260" s="50">
        <v>22458.63</v>
      </c>
    </row>
    <row r="261" spans="1:15" ht="15.75" thickBot="1">
      <c r="A261" s="51"/>
      <c r="B261" s="49" t="s">
        <v>649</v>
      </c>
      <c r="C261" s="49" t="s">
        <v>90</v>
      </c>
      <c r="D261" s="49" t="s">
        <v>91</v>
      </c>
      <c r="E261" s="49" t="s">
        <v>645</v>
      </c>
      <c r="F261" s="49" t="s">
        <v>646</v>
      </c>
      <c r="G261" s="49" t="s">
        <v>647</v>
      </c>
      <c r="H261" s="49" t="str">
        <f t="shared" si="3"/>
        <v>S00125Expenses</v>
      </c>
      <c r="I261" s="49" t="s">
        <v>648</v>
      </c>
      <c r="J261" s="49" t="s">
        <v>645</v>
      </c>
      <c r="K261" s="49" t="s">
        <v>103</v>
      </c>
      <c r="L261" s="50">
        <v>5086</v>
      </c>
      <c r="M261" s="50">
        <v>5086</v>
      </c>
      <c r="N261" s="49" t="s">
        <v>105</v>
      </c>
      <c r="O261" s="50">
        <v>22458.63</v>
      </c>
    </row>
    <row r="262" spans="1:15" ht="15.75" thickBot="1">
      <c r="A262" s="51"/>
      <c r="B262" s="49" t="s">
        <v>650</v>
      </c>
      <c r="C262" s="49" t="s">
        <v>90</v>
      </c>
      <c r="D262" s="49" t="s">
        <v>91</v>
      </c>
      <c r="E262" s="49" t="s">
        <v>645</v>
      </c>
      <c r="F262" s="49" t="s">
        <v>646</v>
      </c>
      <c r="G262" s="49" t="s">
        <v>647</v>
      </c>
      <c r="H262" s="49" t="str">
        <f t="shared" si="3"/>
        <v>S00125Transfers Out</v>
      </c>
      <c r="I262" s="49" t="s">
        <v>648</v>
      </c>
      <c r="J262" s="49" t="s">
        <v>645</v>
      </c>
      <c r="K262" s="49" t="s">
        <v>107</v>
      </c>
      <c r="L262" s="50">
        <v>114</v>
      </c>
      <c r="M262" s="50">
        <v>114</v>
      </c>
      <c r="N262" s="49" t="s">
        <v>109</v>
      </c>
      <c r="O262" s="50">
        <v>22458.63</v>
      </c>
    </row>
    <row r="263" spans="1:15" ht="15.75" thickBot="1">
      <c r="A263" s="51"/>
      <c r="B263" s="49" t="s">
        <v>651</v>
      </c>
      <c r="C263" s="49" t="s">
        <v>90</v>
      </c>
      <c r="D263" s="49" t="s">
        <v>91</v>
      </c>
      <c r="E263" s="49" t="s">
        <v>645</v>
      </c>
      <c r="F263" s="49" t="s">
        <v>652</v>
      </c>
      <c r="G263" s="49" t="s">
        <v>653</v>
      </c>
      <c r="H263" s="49" t="str">
        <f t="shared" si="3"/>
        <v>S00176Revenue</v>
      </c>
      <c r="I263" s="49" t="s">
        <v>654</v>
      </c>
      <c r="J263" s="49" t="s">
        <v>645</v>
      </c>
      <c r="K263" s="49" t="s">
        <v>133</v>
      </c>
      <c r="L263" s="50">
        <v>4960</v>
      </c>
      <c r="M263" s="50">
        <v>4960</v>
      </c>
      <c r="N263" s="49" t="s">
        <v>136</v>
      </c>
      <c r="O263" s="50">
        <v>22458.63</v>
      </c>
    </row>
    <row r="264" spans="1:15" ht="15.75" thickBot="1">
      <c r="A264" s="51"/>
      <c r="B264" s="49" t="s">
        <v>655</v>
      </c>
      <c r="C264" s="49" t="s">
        <v>90</v>
      </c>
      <c r="D264" s="49" t="s">
        <v>91</v>
      </c>
      <c r="E264" s="49" t="s">
        <v>645</v>
      </c>
      <c r="F264" s="49" t="s">
        <v>652</v>
      </c>
      <c r="G264" s="49" t="s">
        <v>653</v>
      </c>
      <c r="H264" s="49" t="str">
        <f t="shared" si="3"/>
        <v>S00176Expenses</v>
      </c>
      <c r="I264" s="49" t="s">
        <v>654</v>
      </c>
      <c r="J264" s="49" t="s">
        <v>645</v>
      </c>
      <c r="K264" s="49" t="s">
        <v>103</v>
      </c>
      <c r="L264" s="50">
        <v>9500</v>
      </c>
      <c r="M264" s="50">
        <v>9500</v>
      </c>
      <c r="N264" s="49" t="s">
        <v>105</v>
      </c>
      <c r="O264" s="50">
        <v>22458.63</v>
      </c>
    </row>
    <row r="265" spans="1:15" ht="15.75" thickBot="1">
      <c r="A265" s="51"/>
      <c r="B265" s="49" t="s">
        <v>656</v>
      </c>
      <c r="C265" s="49" t="s">
        <v>90</v>
      </c>
      <c r="D265" s="49" t="s">
        <v>91</v>
      </c>
      <c r="E265" s="49" t="s">
        <v>645</v>
      </c>
      <c r="F265" s="49" t="s">
        <v>652</v>
      </c>
      <c r="G265" s="49" t="s">
        <v>653</v>
      </c>
      <c r="H265" s="49" t="str">
        <f t="shared" si="3"/>
        <v>S00176Transfers Out</v>
      </c>
      <c r="I265" s="49" t="s">
        <v>654</v>
      </c>
      <c r="J265" s="49" t="s">
        <v>645</v>
      </c>
      <c r="K265" s="49" t="s">
        <v>107</v>
      </c>
      <c r="L265" s="50">
        <v>213</v>
      </c>
      <c r="M265" s="50">
        <v>213</v>
      </c>
      <c r="N265" s="49" t="s">
        <v>109</v>
      </c>
      <c r="O265" s="50">
        <v>22458.63</v>
      </c>
    </row>
    <row r="266" spans="1:15" ht="15.75" thickBot="1">
      <c r="A266" s="51"/>
      <c r="B266" s="49" t="s">
        <v>657</v>
      </c>
      <c r="C266" s="49" t="s">
        <v>90</v>
      </c>
      <c r="D266" s="49" t="s">
        <v>91</v>
      </c>
      <c r="E266" s="49" t="s">
        <v>658</v>
      </c>
      <c r="F266" s="49" t="s">
        <v>659</v>
      </c>
      <c r="G266" s="49" t="s">
        <v>660</v>
      </c>
      <c r="H266" s="49" t="str">
        <f t="shared" ref="H266:H302" si="4">CONCATENATE(G266,N266)</f>
        <v>S00700Revenue</v>
      </c>
      <c r="I266" s="49" t="s">
        <v>661</v>
      </c>
      <c r="J266" s="49" t="s">
        <v>658</v>
      </c>
      <c r="K266" s="49" t="s">
        <v>133</v>
      </c>
      <c r="L266" s="50">
        <v>0</v>
      </c>
      <c r="M266" s="50">
        <v>0</v>
      </c>
      <c r="N266" s="49" t="s">
        <v>136</v>
      </c>
      <c r="O266" s="50">
        <v>0</v>
      </c>
    </row>
    <row r="267" spans="1:15" ht="15.75" thickBot="1">
      <c r="A267" s="51"/>
      <c r="B267" s="49" t="s">
        <v>662</v>
      </c>
      <c r="C267" s="49" t="s">
        <v>90</v>
      </c>
      <c r="D267" s="49" t="s">
        <v>91</v>
      </c>
      <c r="E267" s="49" t="s">
        <v>663</v>
      </c>
      <c r="F267" s="49"/>
      <c r="G267" s="49"/>
      <c r="H267" s="49" t="str">
        <f t="shared" si="4"/>
        <v/>
      </c>
      <c r="I267" s="49">
        <v>0</v>
      </c>
      <c r="J267" s="49" t="s">
        <v>663</v>
      </c>
      <c r="K267" s="49"/>
      <c r="L267" s="50">
        <v>0</v>
      </c>
      <c r="M267" s="50">
        <v>0</v>
      </c>
      <c r="N267" s="49"/>
      <c r="O267" s="50">
        <v>88.44</v>
      </c>
    </row>
    <row r="268" spans="1:15" ht="15.75" thickBot="1">
      <c r="A268" s="51"/>
      <c r="B268" s="49" t="s">
        <v>664</v>
      </c>
      <c r="C268" s="49" t="s">
        <v>90</v>
      </c>
      <c r="D268" s="49" t="s">
        <v>91</v>
      </c>
      <c r="E268" s="49" t="s">
        <v>665</v>
      </c>
      <c r="F268" s="49" t="s">
        <v>666</v>
      </c>
      <c r="G268" s="49" t="s">
        <v>667</v>
      </c>
      <c r="H268" s="49" t="str">
        <f t="shared" si="4"/>
        <v>S01701Revenue</v>
      </c>
      <c r="I268" s="49" t="s">
        <v>668</v>
      </c>
      <c r="J268" s="49" t="s">
        <v>665</v>
      </c>
      <c r="K268" s="49" t="s">
        <v>133</v>
      </c>
      <c r="L268" s="50">
        <v>50000</v>
      </c>
      <c r="M268" s="50">
        <v>50000</v>
      </c>
      <c r="N268" s="49" t="s">
        <v>136</v>
      </c>
      <c r="O268" s="50">
        <v>71529.42</v>
      </c>
    </row>
    <row r="269" spans="1:15" ht="15.75" thickBot="1">
      <c r="A269" s="51"/>
      <c r="B269" s="49" t="s">
        <v>669</v>
      </c>
      <c r="C269" s="49" t="s">
        <v>90</v>
      </c>
      <c r="D269" s="49" t="s">
        <v>91</v>
      </c>
      <c r="E269" s="49" t="s">
        <v>665</v>
      </c>
      <c r="F269" s="49" t="s">
        <v>666</v>
      </c>
      <c r="G269" s="49" t="s">
        <v>667</v>
      </c>
      <c r="H269" s="49" t="str">
        <f t="shared" si="4"/>
        <v>S01701Expenses</v>
      </c>
      <c r="I269" s="49" t="s">
        <v>668</v>
      </c>
      <c r="J269" s="49" t="s">
        <v>665</v>
      </c>
      <c r="K269" s="49" t="s">
        <v>103</v>
      </c>
      <c r="L269" s="50">
        <v>30321</v>
      </c>
      <c r="M269" s="50">
        <v>30321</v>
      </c>
      <c r="N269" s="49" t="s">
        <v>105</v>
      </c>
      <c r="O269" s="50">
        <v>71529.42</v>
      </c>
    </row>
    <row r="270" spans="1:15" ht="15.75" thickBot="1">
      <c r="A270" s="51"/>
      <c r="B270" s="49" t="s">
        <v>670</v>
      </c>
      <c r="C270" s="49" t="s">
        <v>90</v>
      </c>
      <c r="D270" s="49" t="s">
        <v>91</v>
      </c>
      <c r="E270" s="49" t="s">
        <v>665</v>
      </c>
      <c r="F270" s="49" t="s">
        <v>666</v>
      </c>
      <c r="G270" s="49" t="s">
        <v>667</v>
      </c>
      <c r="H270" s="49" t="str">
        <f t="shared" si="4"/>
        <v>S01701Transfers Out</v>
      </c>
      <c r="I270" s="49" t="s">
        <v>668</v>
      </c>
      <c r="J270" s="49" t="s">
        <v>665</v>
      </c>
      <c r="K270" s="49" t="s">
        <v>107</v>
      </c>
      <c r="L270" s="50">
        <v>679</v>
      </c>
      <c r="M270" s="50">
        <v>679</v>
      </c>
      <c r="N270" s="49" t="s">
        <v>109</v>
      </c>
      <c r="O270" s="50">
        <v>71529.42</v>
      </c>
    </row>
    <row r="271" spans="1:15" ht="15.75" thickBot="1">
      <c r="A271" s="51"/>
      <c r="B271" s="49" t="s">
        <v>671</v>
      </c>
      <c r="C271" s="49" t="s">
        <v>90</v>
      </c>
      <c r="D271" s="49" t="s">
        <v>91</v>
      </c>
      <c r="E271" s="49" t="s">
        <v>672</v>
      </c>
      <c r="F271" s="49" t="s">
        <v>673</v>
      </c>
      <c r="G271" s="49" t="s">
        <v>674</v>
      </c>
      <c r="H271" s="49" t="str">
        <f t="shared" si="4"/>
        <v>S00122Revenue</v>
      </c>
      <c r="I271" s="49" t="s">
        <v>675</v>
      </c>
      <c r="J271" s="49" t="s">
        <v>672</v>
      </c>
      <c r="K271" s="49" t="s">
        <v>133</v>
      </c>
      <c r="L271" s="50">
        <v>10000</v>
      </c>
      <c r="M271" s="50">
        <v>10000</v>
      </c>
      <c r="N271" s="49" t="s">
        <v>136</v>
      </c>
      <c r="O271" s="50">
        <v>723.09</v>
      </c>
    </row>
    <row r="272" spans="1:15" ht="15.75" thickBot="1">
      <c r="A272" s="51"/>
      <c r="B272" s="49" t="s">
        <v>676</v>
      </c>
      <c r="C272" s="49" t="s">
        <v>90</v>
      </c>
      <c r="D272" s="49" t="s">
        <v>91</v>
      </c>
      <c r="E272" s="49" t="s">
        <v>672</v>
      </c>
      <c r="F272" s="49" t="s">
        <v>673</v>
      </c>
      <c r="G272" s="49" t="s">
        <v>674</v>
      </c>
      <c r="H272" s="49" t="str">
        <f t="shared" si="4"/>
        <v>S00122Other Personal Services</v>
      </c>
      <c r="I272" s="49" t="s">
        <v>675</v>
      </c>
      <c r="J272" s="49" t="s">
        <v>672</v>
      </c>
      <c r="K272" s="49" t="s">
        <v>99</v>
      </c>
      <c r="L272" s="50">
        <v>0</v>
      </c>
      <c r="M272" s="50">
        <v>8500</v>
      </c>
      <c r="N272" s="49" t="s">
        <v>101</v>
      </c>
      <c r="O272" s="50">
        <v>723.09</v>
      </c>
    </row>
    <row r="273" spans="1:15" ht="15.75" thickBot="1">
      <c r="A273" s="51"/>
      <c r="B273" s="49" t="s">
        <v>677</v>
      </c>
      <c r="C273" s="49" t="s">
        <v>90</v>
      </c>
      <c r="D273" s="49" t="s">
        <v>91</v>
      </c>
      <c r="E273" s="49" t="s">
        <v>672</v>
      </c>
      <c r="F273" s="49" t="s">
        <v>673</v>
      </c>
      <c r="G273" s="49" t="s">
        <v>674</v>
      </c>
      <c r="H273" s="49" t="str">
        <f t="shared" si="4"/>
        <v>S00122Expenses</v>
      </c>
      <c r="I273" s="49" t="s">
        <v>675</v>
      </c>
      <c r="J273" s="49" t="s">
        <v>672</v>
      </c>
      <c r="K273" s="49" t="s">
        <v>103</v>
      </c>
      <c r="L273" s="50">
        <v>9781</v>
      </c>
      <c r="M273" s="50">
        <v>1281</v>
      </c>
      <c r="N273" s="49" t="s">
        <v>105</v>
      </c>
      <c r="O273" s="50">
        <v>723.09</v>
      </c>
    </row>
    <row r="274" spans="1:15" ht="15.75" thickBot="1">
      <c r="A274" s="51"/>
      <c r="B274" s="49" t="s">
        <v>678</v>
      </c>
      <c r="C274" s="49" t="s">
        <v>90</v>
      </c>
      <c r="D274" s="49" t="s">
        <v>91</v>
      </c>
      <c r="E274" s="49" t="s">
        <v>672</v>
      </c>
      <c r="F274" s="49" t="s">
        <v>673</v>
      </c>
      <c r="G274" s="49" t="s">
        <v>674</v>
      </c>
      <c r="H274" s="49" t="str">
        <f t="shared" si="4"/>
        <v>S00122Transfers Out</v>
      </c>
      <c r="I274" s="49" t="s">
        <v>675</v>
      </c>
      <c r="J274" s="49" t="s">
        <v>672</v>
      </c>
      <c r="K274" s="49" t="s">
        <v>107</v>
      </c>
      <c r="L274" s="50">
        <v>219</v>
      </c>
      <c r="M274" s="50">
        <v>219</v>
      </c>
      <c r="N274" s="49" t="s">
        <v>109</v>
      </c>
      <c r="O274" s="50">
        <v>723.09</v>
      </c>
    </row>
    <row r="275" spans="1:15" ht="15.75" thickBot="1">
      <c r="A275" s="51"/>
      <c r="B275" s="49" t="s">
        <v>679</v>
      </c>
      <c r="C275" s="49" t="s">
        <v>90</v>
      </c>
      <c r="D275" s="49" t="s">
        <v>91</v>
      </c>
      <c r="E275" s="49" t="s">
        <v>680</v>
      </c>
      <c r="F275" s="49"/>
      <c r="G275" s="49"/>
      <c r="H275" s="49" t="str">
        <f t="shared" si="4"/>
        <v/>
      </c>
      <c r="I275" s="49">
        <v>0</v>
      </c>
      <c r="J275" s="49" t="s">
        <v>680</v>
      </c>
      <c r="K275" s="49"/>
      <c r="L275" s="50">
        <v>0</v>
      </c>
      <c r="M275" s="50">
        <v>0</v>
      </c>
      <c r="N275" s="49"/>
      <c r="O275" s="50">
        <v>0</v>
      </c>
    </row>
    <row r="276" spans="1:15" ht="15.75" thickBot="1">
      <c r="A276" s="51"/>
      <c r="B276" s="49" t="s">
        <v>681</v>
      </c>
      <c r="C276" s="49" t="s">
        <v>90</v>
      </c>
      <c r="D276" s="49" t="s">
        <v>91</v>
      </c>
      <c r="E276" s="49" t="s">
        <v>682</v>
      </c>
      <c r="F276" s="49"/>
      <c r="G276" s="49"/>
      <c r="H276" s="49" t="str">
        <f t="shared" si="4"/>
        <v/>
      </c>
      <c r="I276" s="49">
        <v>0</v>
      </c>
      <c r="J276" s="49" t="s">
        <v>682</v>
      </c>
      <c r="K276" s="49"/>
      <c r="L276" s="50">
        <v>0</v>
      </c>
      <c r="M276" s="50">
        <v>0</v>
      </c>
      <c r="N276" s="49"/>
      <c r="O276" s="50">
        <v>9397.66</v>
      </c>
    </row>
    <row r="277" spans="1:15" ht="15.75" thickBot="1">
      <c r="A277" s="51"/>
      <c r="B277" s="49" t="s">
        <v>683</v>
      </c>
      <c r="C277" s="49" t="s">
        <v>90</v>
      </c>
      <c r="D277" s="49" t="s">
        <v>91</v>
      </c>
      <c r="E277" s="49" t="s">
        <v>684</v>
      </c>
      <c r="F277" s="49"/>
      <c r="G277" s="49"/>
      <c r="H277" s="49" t="str">
        <f t="shared" si="4"/>
        <v/>
      </c>
      <c r="I277" s="49">
        <v>0</v>
      </c>
      <c r="J277" s="49" t="s">
        <v>684</v>
      </c>
      <c r="K277" s="49"/>
      <c r="L277" s="50">
        <v>0</v>
      </c>
      <c r="M277" s="50">
        <v>0</v>
      </c>
      <c r="N277" s="49"/>
      <c r="O277" s="50">
        <v>0</v>
      </c>
    </row>
    <row r="278" spans="1:15" ht="15.75" thickBot="1">
      <c r="A278" s="51"/>
      <c r="B278" s="49" t="s">
        <v>685</v>
      </c>
      <c r="C278" s="49" t="s">
        <v>90</v>
      </c>
      <c r="D278" s="49" t="s">
        <v>91</v>
      </c>
      <c r="E278" s="49" t="s">
        <v>686</v>
      </c>
      <c r="F278" s="49"/>
      <c r="G278" s="49"/>
      <c r="H278" s="49" t="str">
        <f t="shared" si="4"/>
        <v/>
      </c>
      <c r="I278" s="49">
        <v>0</v>
      </c>
      <c r="J278" s="49" t="s">
        <v>686</v>
      </c>
      <c r="K278" s="49"/>
      <c r="L278" s="50">
        <v>0</v>
      </c>
      <c r="M278" s="50">
        <v>0</v>
      </c>
      <c r="N278" s="49"/>
      <c r="O278" s="50">
        <v>7763.26</v>
      </c>
    </row>
    <row r="279" spans="1:15" ht="15.75" thickBot="1">
      <c r="A279" s="51"/>
      <c r="B279" s="49" t="s">
        <v>687</v>
      </c>
      <c r="C279" s="49" t="s">
        <v>90</v>
      </c>
      <c r="D279" s="49" t="s">
        <v>91</v>
      </c>
      <c r="E279" s="49" t="s">
        <v>688</v>
      </c>
      <c r="F279" s="49"/>
      <c r="G279" s="49"/>
      <c r="H279" s="49" t="str">
        <f t="shared" si="4"/>
        <v/>
      </c>
      <c r="I279" s="49">
        <v>0</v>
      </c>
      <c r="J279" s="49" t="s">
        <v>688</v>
      </c>
      <c r="K279" s="49"/>
      <c r="L279" s="50">
        <v>0</v>
      </c>
      <c r="M279" s="50">
        <v>0</v>
      </c>
      <c r="N279" s="49"/>
      <c r="O279" s="50">
        <v>0</v>
      </c>
    </row>
    <row r="280" spans="1:15" ht="15.75" thickBot="1">
      <c r="A280" s="51"/>
      <c r="B280" s="49" t="s">
        <v>689</v>
      </c>
      <c r="C280" s="49" t="s">
        <v>90</v>
      </c>
      <c r="D280" s="49" t="s">
        <v>91</v>
      </c>
      <c r="E280" s="49" t="s">
        <v>690</v>
      </c>
      <c r="F280" s="49"/>
      <c r="G280" s="49"/>
      <c r="H280" s="49" t="str">
        <f t="shared" si="4"/>
        <v/>
      </c>
      <c r="I280" s="49">
        <v>0</v>
      </c>
      <c r="J280" s="49" t="s">
        <v>690</v>
      </c>
      <c r="K280" s="49"/>
      <c r="L280" s="50">
        <v>0</v>
      </c>
      <c r="M280" s="50">
        <v>0</v>
      </c>
      <c r="N280" s="49"/>
      <c r="O280" s="50">
        <v>0</v>
      </c>
    </row>
    <row r="281" spans="1:15" ht="15.75" thickBot="1">
      <c r="A281" s="51"/>
      <c r="B281" s="49" t="s">
        <v>691</v>
      </c>
      <c r="C281" s="49" t="s">
        <v>90</v>
      </c>
      <c r="D281" s="49" t="s">
        <v>91</v>
      </c>
      <c r="E281" s="49" t="s">
        <v>692</v>
      </c>
      <c r="F281" s="49" t="s">
        <v>693</v>
      </c>
      <c r="G281" s="49" t="s">
        <v>694</v>
      </c>
      <c r="H281" s="49" t="str">
        <f t="shared" si="4"/>
        <v>D00700Transfers In</v>
      </c>
      <c r="I281" s="49" t="s">
        <v>695</v>
      </c>
      <c r="J281" s="49" t="s">
        <v>692</v>
      </c>
      <c r="K281" s="49" t="s">
        <v>632</v>
      </c>
      <c r="L281" s="50">
        <v>50000</v>
      </c>
      <c r="M281" s="50">
        <v>50000</v>
      </c>
      <c r="N281" s="49" t="s">
        <v>634</v>
      </c>
      <c r="O281" s="50">
        <v>639072</v>
      </c>
    </row>
    <row r="282" spans="1:15" ht="15.75" thickBot="1">
      <c r="A282" s="51"/>
      <c r="B282" s="49" t="s">
        <v>696</v>
      </c>
      <c r="C282" s="49" t="s">
        <v>90</v>
      </c>
      <c r="D282" s="49" t="s">
        <v>91</v>
      </c>
      <c r="E282" s="49" t="s">
        <v>697</v>
      </c>
      <c r="F282" s="49" t="s">
        <v>698</v>
      </c>
      <c r="G282" s="49" t="s">
        <v>699</v>
      </c>
      <c r="H282" s="49" t="str">
        <f t="shared" si="4"/>
        <v>J00700Transfers In</v>
      </c>
      <c r="I282" s="49" t="s">
        <v>700</v>
      </c>
      <c r="J282" s="49" t="s">
        <v>697</v>
      </c>
      <c r="K282" s="49" t="s">
        <v>632</v>
      </c>
      <c r="L282" s="50">
        <v>1000</v>
      </c>
      <c r="M282" s="50">
        <v>1000</v>
      </c>
      <c r="N282" s="49" t="s">
        <v>634</v>
      </c>
      <c r="O282" s="50">
        <v>68272.25</v>
      </c>
    </row>
    <row r="283" spans="1:15" ht="15.75" thickBot="1">
      <c r="A283" s="51"/>
      <c r="B283" s="49" t="s">
        <v>701</v>
      </c>
      <c r="C283" s="49" t="s">
        <v>90</v>
      </c>
      <c r="D283" s="49" t="s">
        <v>91</v>
      </c>
      <c r="E283" s="49" t="s">
        <v>702</v>
      </c>
      <c r="F283" s="49"/>
      <c r="G283" s="49"/>
      <c r="H283" s="49" t="str">
        <f t="shared" si="4"/>
        <v/>
      </c>
      <c r="I283" s="49">
        <v>0</v>
      </c>
      <c r="J283" s="49" t="s">
        <v>702</v>
      </c>
      <c r="K283" s="49"/>
      <c r="L283" s="50">
        <v>0</v>
      </c>
      <c r="M283" s="50">
        <v>0</v>
      </c>
      <c r="N283" s="49"/>
      <c r="O283" s="50">
        <v>0</v>
      </c>
    </row>
    <row r="284" spans="1:15" ht="15.75" thickBot="1">
      <c r="A284" s="51"/>
      <c r="B284" s="49" t="s">
        <v>703</v>
      </c>
      <c r="C284" s="49" t="s">
        <v>90</v>
      </c>
      <c r="D284" s="49" t="s">
        <v>91</v>
      </c>
      <c r="E284" s="49" t="s">
        <v>704</v>
      </c>
      <c r="F284" s="49"/>
      <c r="G284" s="49"/>
      <c r="H284" s="49" t="str">
        <f t="shared" si="4"/>
        <v/>
      </c>
      <c r="I284" s="49">
        <v>0</v>
      </c>
      <c r="J284" s="49" t="s">
        <v>704</v>
      </c>
      <c r="K284" s="49"/>
      <c r="L284" s="50">
        <v>0</v>
      </c>
      <c r="M284" s="50">
        <v>0</v>
      </c>
      <c r="N284" s="49"/>
      <c r="O284" s="50">
        <v>0</v>
      </c>
    </row>
    <row r="285" spans="1:15" ht="15.75" thickBot="1">
      <c r="A285" s="51"/>
      <c r="B285" s="49" t="s">
        <v>705</v>
      </c>
      <c r="C285" s="49" t="s">
        <v>90</v>
      </c>
      <c r="D285" s="49" t="s">
        <v>91</v>
      </c>
      <c r="E285" s="49" t="s">
        <v>706</v>
      </c>
      <c r="F285" s="49" t="s">
        <v>707</v>
      </c>
      <c r="G285" s="49" t="s">
        <v>708</v>
      </c>
      <c r="H285" s="49" t="str">
        <f t="shared" si="4"/>
        <v>S00783Transfers In</v>
      </c>
      <c r="I285" s="49" t="s">
        <v>709</v>
      </c>
      <c r="J285" s="49" t="s">
        <v>706</v>
      </c>
      <c r="K285" s="49" t="s">
        <v>632</v>
      </c>
      <c r="L285" s="50">
        <v>20000</v>
      </c>
      <c r="M285" s="50">
        <v>20000</v>
      </c>
      <c r="N285" s="49" t="s">
        <v>634</v>
      </c>
      <c r="O285" s="50">
        <v>527105.17000000004</v>
      </c>
    </row>
    <row r="286" spans="1:15" ht="15.75" thickBot="1">
      <c r="A286" s="51"/>
      <c r="B286" s="49" t="s">
        <v>710</v>
      </c>
      <c r="C286" s="49" t="s">
        <v>90</v>
      </c>
      <c r="D286" s="49" t="s">
        <v>91</v>
      </c>
      <c r="E286" s="49" t="s">
        <v>706</v>
      </c>
      <c r="F286" s="49" t="s">
        <v>707</v>
      </c>
      <c r="G286" s="49" t="s">
        <v>708</v>
      </c>
      <c r="H286" s="49" t="str">
        <f t="shared" si="4"/>
        <v>S00783Expenses</v>
      </c>
      <c r="I286" s="49" t="s">
        <v>709</v>
      </c>
      <c r="J286" s="49" t="s">
        <v>706</v>
      </c>
      <c r="K286" s="49" t="s">
        <v>103</v>
      </c>
      <c r="L286" s="50">
        <v>146714</v>
      </c>
      <c r="M286" s="50">
        <v>146714</v>
      </c>
      <c r="N286" s="49" t="s">
        <v>105</v>
      </c>
      <c r="O286" s="50">
        <v>527105.17000000004</v>
      </c>
    </row>
    <row r="287" spans="1:15" ht="15.75" thickBot="1">
      <c r="A287" s="51"/>
      <c r="B287" s="49" t="s">
        <v>711</v>
      </c>
      <c r="C287" s="49" t="s">
        <v>90</v>
      </c>
      <c r="D287" s="49" t="s">
        <v>91</v>
      </c>
      <c r="E287" s="49" t="s">
        <v>706</v>
      </c>
      <c r="F287" s="49" t="s">
        <v>707</v>
      </c>
      <c r="G287" s="49" t="s">
        <v>708</v>
      </c>
      <c r="H287" s="49" t="str">
        <f t="shared" si="4"/>
        <v>S00783Transfers Out</v>
      </c>
      <c r="I287" s="49" t="s">
        <v>709</v>
      </c>
      <c r="J287" s="49" t="s">
        <v>706</v>
      </c>
      <c r="K287" s="49" t="s">
        <v>107</v>
      </c>
      <c r="L287" s="50">
        <v>3286</v>
      </c>
      <c r="M287" s="50">
        <v>3286</v>
      </c>
      <c r="N287" s="49" t="s">
        <v>109</v>
      </c>
      <c r="O287" s="50">
        <v>527105.17000000004</v>
      </c>
    </row>
    <row r="288" spans="1:15" ht="15.75" thickBot="1">
      <c r="A288" s="51"/>
      <c r="B288" s="49" t="s">
        <v>712</v>
      </c>
      <c r="C288" s="49" t="s">
        <v>90</v>
      </c>
      <c r="D288" s="49" t="s">
        <v>91</v>
      </c>
      <c r="E288" s="49" t="s">
        <v>713</v>
      </c>
      <c r="F288" s="49" t="s">
        <v>714</v>
      </c>
      <c r="G288" s="49" t="s">
        <v>715</v>
      </c>
      <c r="H288" s="49" t="str">
        <f t="shared" si="4"/>
        <v>D00701Transfers In</v>
      </c>
      <c r="I288" s="49" t="s">
        <v>716</v>
      </c>
      <c r="J288" s="49" t="s">
        <v>713</v>
      </c>
      <c r="K288" s="49" t="s">
        <v>632</v>
      </c>
      <c r="L288" s="50">
        <v>51000</v>
      </c>
      <c r="M288" s="50">
        <v>51000</v>
      </c>
      <c r="N288" s="49" t="s">
        <v>634</v>
      </c>
      <c r="O288" s="50">
        <v>217742.24</v>
      </c>
    </row>
    <row r="289" spans="1:15" ht="15.75" thickBot="1">
      <c r="A289" s="51"/>
      <c r="B289" s="49" t="s">
        <v>717</v>
      </c>
      <c r="C289" s="49" t="s">
        <v>90</v>
      </c>
      <c r="D289" s="49" t="s">
        <v>91</v>
      </c>
      <c r="E289" s="49" t="s">
        <v>718</v>
      </c>
      <c r="F289" s="49"/>
      <c r="G289" s="49"/>
      <c r="H289" s="49" t="str">
        <f t="shared" si="4"/>
        <v/>
      </c>
      <c r="I289" s="49">
        <v>0</v>
      </c>
      <c r="J289" s="49" t="s">
        <v>718</v>
      </c>
      <c r="K289" s="49"/>
      <c r="L289" s="50">
        <v>0</v>
      </c>
      <c r="M289" s="50">
        <v>0</v>
      </c>
      <c r="N289" s="49"/>
      <c r="O289" s="50">
        <v>19000</v>
      </c>
    </row>
    <row r="290" spans="1:15" ht="15.75" thickBot="1">
      <c r="A290" s="51"/>
      <c r="B290" s="49" t="s">
        <v>719</v>
      </c>
      <c r="C290" s="49" t="s">
        <v>90</v>
      </c>
      <c r="D290" s="49" t="s">
        <v>91</v>
      </c>
      <c r="E290" s="49" t="s">
        <v>720</v>
      </c>
      <c r="F290" s="49" t="s">
        <v>721</v>
      </c>
      <c r="G290" s="49" t="s">
        <v>722</v>
      </c>
      <c r="H290" s="49" t="str">
        <f t="shared" si="4"/>
        <v>S70201Transfers In</v>
      </c>
      <c r="I290" s="49" t="s">
        <v>723</v>
      </c>
      <c r="J290" s="49" t="s">
        <v>720</v>
      </c>
      <c r="K290" s="49" t="s">
        <v>632</v>
      </c>
      <c r="L290" s="50">
        <v>250000</v>
      </c>
      <c r="M290" s="50">
        <v>250000</v>
      </c>
      <c r="N290" s="49" t="s">
        <v>634</v>
      </c>
      <c r="O290" s="50">
        <v>1221144.33</v>
      </c>
    </row>
    <row r="291" spans="1:15" ht="15.75" thickBot="1">
      <c r="A291" s="51"/>
      <c r="B291" s="49" t="s">
        <v>724</v>
      </c>
      <c r="C291" s="49" t="s">
        <v>90</v>
      </c>
      <c r="D291" s="49" t="s">
        <v>91</v>
      </c>
      <c r="E291" s="49" t="s">
        <v>720</v>
      </c>
      <c r="F291" s="49" t="s">
        <v>721</v>
      </c>
      <c r="G291" s="49" t="s">
        <v>722</v>
      </c>
      <c r="H291" s="49" t="str">
        <f t="shared" si="4"/>
        <v>S70201Expenses</v>
      </c>
      <c r="I291" s="49" t="s">
        <v>723</v>
      </c>
      <c r="J291" s="49" t="s">
        <v>720</v>
      </c>
      <c r="K291" s="49" t="s">
        <v>103</v>
      </c>
      <c r="L291" s="50">
        <v>97809</v>
      </c>
      <c r="M291" s="50">
        <v>97809</v>
      </c>
      <c r="N291" s="49" t="s">
        <v>105</v>
      </c>
      <c r="O291" s="50">
        <v>1221144.33</v>
      </c>
    </row>
    <row r="292" spans="1:15" ht="15.75" thickBot="1">
      <c r="A292" s="51"/>
      <c r="B292" s="49" t="s">
        <v>725</v>
      </c>
      <c r="C292" s="49" t="s">
        <v>90</v>
      </c>
      <c r="D292" s="49" t="s">
        <v>91</v>
      </c>
      <c r="E292" s="49" t="s">
        <v>720</v>
      </c>
      <c r="F292" s="49" t="s">
        <v>721</v>
      </c>
      <c r="G292" s="49" t="s">
        <v>722</v>
      </c>
      <c r="H292" s="49" t="str">
        <f t="shared" si="4"/>
        <v>S70201Transfers Out</v>
      </c>
      <c r="I292" s="49" t="s">
        <v>723</v>
      </c>
      <c r="J292" s="49" t="s">
        <v>720</v>
      </c>
      <c r="K292" s="49" t="s">
        <v>107</v>
      </c>
      <c r="L292" s="50">
        <v>2191</v>
      </c>
      <c r="M292" s="50">
        <v>2191</v>
      </c>
      <c r="N292" s="49" t="s">
        <v>109</v>
      </c>
      <c r="O292" s="50">
        <v>1221144.33</v>
      </c>
    </row>
    <row r="293" spans="1:15" ht="15.75" thickBot="1">
      <c r="A293" s="51"/>
      <c r="B293" s="49" t="s">
        <v>726</v>
      </c>
      <c r="C293" s="49" t="s">
        <v>90</v>
      </c>
      <c r="D293" s="49" t="s">
        <v>91</v>
      </c>
      <c r="E293" s="49" t="s">
        <v>727</v>
      </c>
      <c r="F293" s="49"/>
      <c r="G293" s="49"/>
      <c r="H293" s="49" t="str">
        <f t="shared" si="4"/>
        <v/>
      </c>
      <c r="I293" s="49">
        <v>0</v>
      </c>
      <c r="J293" s="49" t="s">
        <v>727</v>
      </c>
      <c r="K293" s="49"/>
      <c r="L293" s="50">
        <v>0</v>
      </c>
      <c r="M293" s="50">
        <v>0</v>
      </c>
      <c r="N293" s="49"/>
      <c r="O293" s="50">
        <v>0</v>
      </c>
    </row>
    <row r="294" spans="1:15" ht="15.75" thickBot="1">
      <c r="A294" s="51"/>
      <c r="B294" s="49" t="s">
        <v>728</v>
      </c>
      <c r="C294" s="49" t="s">
        <v>90</v>
      </c>
      <c r="D294" s="49" t="s">
        <v>91</v>
      </c>
      <c r="E294" s="49" t="s">
        <v>729</v>
      </c>
      <c r="F294" s="49"/>
      <c r="G294" s="49"/>
      <c r="H294" s="49" t="str">
        <f t="shared" si="4"/>
        <v/>
      </c>
      <c r="I294" s="49">
        <v>0</v>
      </c>
      <c r="J294" s="49" t="s">
        <v>729</v>
      </c>
      <c r="K294" s="49"/>
      <c r="L294" s="50">
        <v>0</v>
      </c>
      <c r="M294" s="50">
        <v>0</v>
      </c>
      <c r="N294" s="49"/>
      <c r="O294" s="50">
        <v>0</v>
      </c>
    </row>
    <row r="295" spans="1:15" ht="15.75" thickBot="1">
      <c r="A295" s="51"/>
      <c r="B295" s="49" t="s">
        <v>730</v>
      </c>
      <c r="C295" s="49" t="s">
        <v>90</v>
      </c>
      <c r="D295" s="49" t="s">
        <v>91</v>
      </c>
      <c r="E295" s="49" t="s">
        <v>731</v>
      </c>
      <c r="F295" s="49"/>
      <c r="G295" s="49"/>
      <c r="H295" s="49" t="str">
        <f t="shared" si="4"/>
        <v/>
      </c>
      <c r="I295" s="49">
        <v>0</v>
      </c>
      <c r="J295" s="49" t="s">
        <v>731</v>
      </c>
      <c r="K295" s="49"/>
      <c r="L295" s="50">
        <v>0</v>
      </c>
      <c r="M295" s="50">
        <v>0</v>
      </c>
      <c r="N295" s="49"/>
      <c r="O295" s="50">
        <v>0</v>
      </c>
    </row>
    <row r="296" spans="1:15" ht="15.75" thickBot="1">
      <c r="A296" s="51"/>
      <c r="B296" s="49" t="s">
        <v>732</v>
      </c>
      <c r="C296" s="49" t="s">
        <v>90</v>
      </c>
      <c r="D296" s="49" t="s">
        <v>91</v>
      </c>
      <c r="E296" s="49" t="s">
        <v>733</v>
      </c>
      <c r="F296" s="49"/>
      <c r="G296" s="49"/>
      <c r="H296" s="49" t="str">
        <f t="shared" si="4"/>
        <v/>
      </c>
      <c r="I296" s="49">
        <v>0</v>
      </c>
      <c r="J296" s="49" t="s">
        <v>733</v>
      </c>
      <c r="K296" s="49"/>
      <c r="L296" s="50">
        <v>0</v>
      </c>
      <c r="M296" s="50">
        <v>0</v>
      </c>
      <c r="N296" s="49"/>
      <c r="O296" s="50">
        <v>0</v>
      </c>
    </row>
    <row r="297" spans="1:15" ht="15.75" thickBot="1">
      <c r="A297" s="51"/>
      <c r="B297" s="49" t="s">
        <v>734</v>
      </c>
      <c r="C297" s="49" t="s">
        <v>90</v>
      </c>
      <c r="D297" s="49" t="s">
        <v>91</v>
      </c>
      <c r="E297" s="49" t="s">
        <v>735</v>
      </c>
      <c r="F297" s="49" t="s">
        <v>736</v>
      </c>
      <c r="G297" s="49" t="s">
        <v>737</v>
      </c>
      <c r="H297" s="49" t="str">
        <f t="shared" si="4"/>
        <v>S00789Transfers In</v>
      </c>
      <c r="I297" s="49" t="s">
        <v>738</v>
      </c>
      <c r="J297" s="49" t="s">
        <v>735</v>
      </c>
      <c r="K297" s="49" t="s">
        <v>632</v>
      </c>
      <c r="L297" s="50">
        <v>75000</v>
      </c>
      <c r="M297" s="50">
        <v>75000</v>
      </c>
      <c r="N297" s="49" t="s">
        <v>634</v>
      </c>
      <c r="O297" s="50">
        <v>205521.75</v>
      </c>
    </row>
    <row r="298" spans="1:15" ht="15.75" thickBot="1">
      <c r="A298" s="51"/>
      <c r="B298" s="49" t="s">
        <v>739</v>
      </c>
      <c r="C298" s="49" t="s">
        <v>90</v>
      </c>
      <c r="D298" s="49" t="s">
        <v>91</v>
      </c>
      <c r="E298" s="49" t="s">
        <v>735</v>
      </c>
      <c r="F298" s="49" t="s">
        <v>736</v>
      </c>
      <c r="G298" s="49" t="s">
        <v>737</v>
      </c>
      <c r="H298" s="49" t="str">
        <f t="shared" si="4"/>
        <v>S00789Expenses</v>
      </c>
      <c r="I298" s="49" t="s">
        <v>738</v>
      </c>
      <c r="J298" s="49" t="s">
        <v>735</v>
      </c>
      <c r="K298" s="49" t="s">
        <v>103</v>
      </c>
      <c r="L298" s="50">
        <v>97809</v>
      </c>
      <c r="M298" s="50">
        <v>97809</v>
      </c>
      <c r="N298" s="49" t="s">
        <v>105</v>
      </c>
      <c r="O298" s="50">
        <v>205521.75</v>
      </c>
    </row>
    <row r="299" spans="1:15" ht="15.75" thickBot="1">
      <c r="A299" s="51"/>
      <c r="B299" s="49" t="s">
        <v>740</v>
      </c>
      <c r="C299" s="49" t="s">
        <v>90</v>
      </c>
      <c r="D299" s="49" t="s">
        <v>91</v>
      </c>
      <c r="E299" s="49" t="s">
        <v>735</v>
      </c>
      <c r="F299" s="49" t="s">
        <v>736</v>
      </c>
      <c r="G299" s="49" t="s">
        <v>737</v>
      </c>
      <c r="H299" s="49" t="str">
        <f t="shared" si="4"/>
        <v>S00789Transfers Out</v>
      </c>
      <c r="I299" s="49" t="s">
        <v>738</v>
      </c>
      <c r="J299" s="49" t="s">
        <v>735</v>
      </c>
      <c r="K299" s="49" t="s">
        <v>107</v>
      </c>
      <c r="L299" s="50">
        <v>2191</v>
      </c>
      <c r="M299" s="50">
        <v>2191</v>
      </c>
      <c r="N299" s="49" t="s">
        <v>109</v>
      </c>
      <c r="O299" s="50">
        <v>205521.75</v>
      </c>
    </row>
    <row r="300" spans="1:15" ht="15.75" thickBot="1">
      <c r="A300" s="51"/>
      <c r="B300" s="49" t="s">
        <v>741</v>
      </c>
      <c r="C300" s="49" t="s">
        <v>90</v>
      </c>
      <c r="D300" s="49" t="s">
        <v>91</v>
      </c>
      <c r="E300" s="49" t="s">
        <v>742</v>
      </c>
      <c r="F300" s="49"/>
      <c r="G300" s="49"/>
      <c r="H300" s="49" t="str">
        <f t="shared" si="4"/>
        <v/>
      </c>
      <c r="I300" s="49">
        <v>0</v>
      </c>
      <c r="J300" s="49" t="s">
        <v>742</v>
      </c>
      <c r="K300" s="49"/>
      <c r="L300" s="50">
        <v>0</v>
      </c>
      <c r="M300" s="50">
        <v>0</v>
      </c>
      <c r="N300" s="49"/>
      <c r="O300" s="50">
        <v>0</v>
      </c>
    </row>
    <row r="301" spans="1:15" ht="15.75" thickBot="1">
      <c r="A301" s="51"/>
      <c r="B301" s="49"/>
      <c r="C301" s="49"/>
      <c r="D301" s="49"/>
      <c r="E301" s="49" t="s">
        <v>833</v>
      </c>
      <c r="F301" s="49"/>
      <c r="G301" s="49" t="s">
        <v>832</v>
      </c>
      <c r="H301" s="49" t="str">
        <f t="shared" si="4"/>
        <v>S70202Expenses</v>
      </c>
      <c r="I301" s="49" t="s">
        <v>834</v>
      </c>
      <c r="J301" s="49"/>
      <c r="K301" s="49"/>
      <c r="L301" s="50"/>
      <c r="M301" s="50"/>
      <c r="N301" s="49" t="s">
        <v>105</v>
      </c>
      <c r="O301" s="50"/>
    </row>
    <row r="302" spans="1:15" ht="15.75" thickBot="1">
      <c r="A302" s="51"/>
      <c r="B302" s="49" t="s">
        <v>743</v>
      </c>
      <c r="C302" s="49" t="s">
        <v>90</v>
      </c>
      <c r="D302" s="49" t="s">
        <v>91</v>
      </c>
      <c r="E302" s="49" t="s">
        <v>744</v>
      </c>
      <c r="F302" s="49"/>
      <c r="G302" s="49"/>
      <c r="H302" s="49" t="str">
        <f t="shared" si="4"/>
        <v/>
      </c>
      <c r="I302" s="49">
        <v>0</v>
      </c>
      <c r="J302" s="49" t="s">
        <v>744</v>
      </c>
      <c r="K302" s="49"/>
      <c r="L302" s="50">
        <v>0</v>
      </c>
      <c r="M302" s="50">
        <v>0</v>
      </c>
      <c r="N302" s="49"/>
      <c r="O302" s="50">
        <v>0</v>
      </c>
    </row>
    <row r="303" spans="1:15" ht="15">
      <c r="A303" s="52" t="s">
        <v>745</v>
      </c>
      <c r="B303" s="52"/>
      <c r="C303" s="52"/>
      <c r="D303" s="52"/>
      <c r="E303" s="52"/>
      <c r="F303" s="52"/>
      <c r="G303" s="52"/>
      <c r="H303" s="52"/>
      <c r="I303" s="52"/>
      <c r="J303" s="52"/>
      <c r="K303" s="52"/>
      <c r="L303" s="38">
        <v>19993213</v>
      </c>
      <c r="M303" s="38">
        <v>19993213</v>
      </c>
      <c r="N303" s="52"/>
      <c r="O303" s="38">
        <v>418059170.64999998</v>
      </c>
    </row>
    <row r="304" spans="1:15" ht="15">
      <c r="A304" s="53"/>
      <c r="B304" s="53"/>
      <c r="C304" s="53"/>
      <c r="D304" s="53"/>
      <c r="E304" s="53"/>
      <c r="F304" s="53"/>
      <c r="G304" s="53"/>
      <c r="H304" s="53"/>
      <c r="I304" s="53"/>
      <c r="J304" s="53"/>
      <c r="K304" s="53"/>
      <c r="L304" s="53"/>
      <c r="M304" s="53"/>
      <c r="N304" s="53"/>
      <c r="O304" s="53"/>
    </row>
    <row r="305" spans="1:15">
      <c r="A305" s="54" t="s">
        <v>746</v>
      </c>
      <c r="B305" s="54"/>
      <c r="C305" s="54"/>
      <c r="D305" s="54"/>
      <c r="E305" s="54"/>
      <c r="F305" s="54"/>
      <c r="G305" s="54"/>
      <c r="H305" s="54"/>
      <c r="I305" s="54"/>
      <c r="J305" s="54"/>
      <c r="K305" s="54"/>
      <c r="L305" s="54"/>
      <c r="M305" s="54"/>
      <c r="N305" s="54"/>
      <c r="O305" s="54"/>
    </row>
    <row r="306" spans="1:15">
      <c r="A306" s="54" t="s">
        <v>747</v>
      </c>
      <c r="B306" s="54"/>
      <c r="C306" s="54"/>
      <c r="D306" s="54"/>
      <c r="E306" s="54"/>
      <c r="F306" s="54"/>
      <c r="G306" s="54"/>
      <c r="H306" s="54"/>
      <c r="I306" s="54"/>
      <c r="J306" s="54"/>
      <c r="K306" s="54"/>
      <c r="L306" s="54"/>
      <c r="M306" s="54"/>
      <c r="N306" s="54"/>
      <c r="O306" s="54"/>
    </row>
    <row r="307" spans="1:15">
      <c r="A307" s="54" t="s">
        <v>748</v>
      </c>
      <c r="B307" s="54"/>
      <c r="C307" s="54"/>
      <c r="D307" s="54"/>
      <c r="E307" s="54"/>
      <c r="F307" s="54"/>
      <c r="G307" s="54"/>
      <c r="H307" s="54"/>
      <c r="I307" s="54"/>
      <c r="J307" s="54"/>
      <c r="K307" s="54"/>
      <c r="L307" s="54"/>
      <c r="M307" s="54"/>
      <c r="N307" s="54"/>
      <c r="O307" s="54"/>
    </row>
    <row r="308" spans="1:15" ht="15">
      <c r="A308" s="53"/>
      <c r="B308" s="53"/>
      <c r="C308" s="53"/>
      <c r="D308" s="53"/>
      <c r="E308" s="53"/>
      <c r="F308" s="53"/>
      <c r="G308" s="53"/>
      <c r="H308" s="53"/>
      <c r="I308" s="53"/>
      <c r="J308" s="53"/>
      <c r="K308" s="53"/>
      <c r="L308" s="53"/>
      <c r="M308" s="53"/>
      <c r="N308" s="53"/>
      <c r="O308" s="53"/>
    </row>
  </sheetData>
  <phoneticPr fontId="2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Operating Fund Summary</vt:lpstr>
      <vt:lpstr>SmartTag List</vt:lpstr>
      <vt:lpstr>FAU_F0167 - Salary &amp; Benefits</vt:lpstr>
      <vt:lpstr>FAU_F0167 - OPS </vt:lpstr>
      <vt:lpstr>FAU_F0167 - OPS GA</vt:lpstr>
      <vt:lpstr>FAU_F0167 - Expenses</vt:lpstr>
      <vt:lpstr>revenues1</vt:lpstr>
      <vt:lpstr>Supplemental Form - Operating</vt:lpstr>
      <vt:lpstr>Sheet1</vt:lpstr>
      <vt:lpstr>Sheet2</vt:lpstr>
      <vt:lpstr>'FAU_F0167 - Expenses'!Print_Area</vt:lpstr>
      <vt:lpstr>'FAU_F0167 - OPS '!Print_Area</vt:lpstr>
      <vt:lpstr>'FAU_F0167 - OPS GA'!Print_Area</vt:lpstr>
      <vt:lpstr>'FAU_F0167 - Salary &amp; Benefits'!Print_Area</vt:lpstr>
    </vt:vector>
  </TitlesOfParts>
  <Company>Florida Atlantic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Isadore</dc:creator>
  <cp:lastModifiedBy>Anthony Aranha</cp:lastModifiedBy>
  <cp:lastPrinted>2018-09-26T14:54:23Z</cp:lastPrinted>
  <dcterms:created xsi:type="dcterms:W3CDTF">2007-03-21T19:47:15Z</dcterms:created>
  <dcterms:modified xsi:type="dcterms:W3CDTF">2018-10-09T14:50:04Z</dcterms:modified>
</cp:coreProperties>
</file>