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hidePivotFieldList="1"/>
  <mc:AlternateContent xmlns:mc="http://schemas.openxmlformats.org/markup-compatibility/2006">
    <mc:Choice Requires="x15">
      <x15ac:absPath xmlns:x15ac="http://schemas.microsoft.com/office/spreadsheetml/2010/11/ac" url="C:\Users\bnelso20\Downloads\"/>
    </mc:Choice>
  </mc:AlternateContent>
  <xr:revisionPtr revIDLastSave="0" documentId="8_{6E3DE945-C90C-4D40-B80E-451E81809F0A}" xr6:coauthVersionLast="36" xr6:coauthVersionMax="36" xr10:uidLastSave="{00000000-0000-0000-0000-000000000000}"/>
  <bookViews>
    <workbookView xWindow="0" yWindow="0" windowWidth="23040" windowHeight="9060" tabRatio="898" xr2:uid="{00000000-000D-0000-FFFF-FFFF00000000}"/>
  </bookViews>
  <sheets>
    <sheet name="Step 1 Account Information" sheetId="17" r:id="rId1"/>
    <sheet name="Fund Balances" sheetId="30" state="hidden" r:id="rId2"/>
    <sheet name="Data Summary" sheetId="26" state="hidden" r:id="rId3"/>
    <sheet name="SmartTags and CC" sheetId="16" state="hidden" r:id="rId4"/>
    <sheet name="FY19 B2A Pivot" sheetId="19" state="hidden" r:id="rId5"/>
    <sheet name="FY19 B2A" sheetId="18" state="hidden" r:id="rId6"/>
    <sheet name="FY18 B2A Pivot" sheetId="23" state="hidden" r:id="rId7"/>
    <sheet name="FY18 B2A" sheetId="22" state="hidden" r:id="rId8"/>
    <sheet name="FY21 Actuals Pivot" sheetId="28" state="hidden" r:id="rId9"/>
    <sheet name="FY21 B2A " sheetId="27" state="hidden" r:id="rId10"/>
    <sheet name="FY20 BTA Pivot" sheetId="25" state="hidden" r:id="rId11"/>
    <sheet name="FY20BTA" sheetId="24" state="hidden" r:id="rId12"/>
    <sheet name="Step 2 Salaries and Benefits" sheetId="2" r:id="rId13"/>
    <sheet name="Step 3 OPS" sheetId="3" r:id="rId14"/>
    <sheet name="Step 4 Expenses" sheetId="4" r:id="rId15"/>
    <sheet name="Step 5 Revenue and Reserves" sheetId="29" r:id="rId16"/>
    <sheet name="Step 6 Budget Justification" sheetId="15" r:id="rId17"/>
  </sheets>
  <definedNames>
    <definedName name="_xlnm._FilterDatabase" localSheetId="7" hidden="1">'FY18 B2A'!$A$11:$M$219</definedName>
    <definedName name="_xlnm._FilterDatabase" localSheetId="5" hidden="1">'FY19 B2A'!$A$11:$N$255</definedName>
    <definedName name="_xlnm._FilterDatabase" localSheetId="11" hidden="1">FY20BTA!$A$11:$P$256</definedName>
    <definedName name="_xlnm._FilterDatabase" localSheetId="9" hidden="1">'FY21 B2A '!$A$11:$P$245</definedName>
    <definedName name="_xlnm._FilterDatabase" localSheetId="3" hidden="1">'SmartTags and CC'!$A$1:$E$78</definedName>
    <definedName name="_xlnm.Print_Area" localSheetId="13">'Step 3 OPS'!$A$1:$J$33</definedName>
    <definedName name="_xlnm.Print_Area" localSheetId="14">'Step 4 Expenses'!$A$1:$B$27</definedName>
    <definedName name="Z_0A7332CA_D094_47A0_A6F7_86EE8820F0DB_.wvu.PrintArea" localSheetId="12" hidden="1">'Step 2 Salaries and Benefits'!$A$1:$G$67</definedName>
    <definedName name="Z_0A7332CA_D094_47A0_A6F7_86EE8820F0DB_.wvu.PrintArea" localSheetId="14" hidden="1">'Step 4 Expenses'!$A$1:$B$16</definedName>
    <definedName name="Z_0FED1CFE_2DD4_41CE_A04B_68DEBA5D2A38_.wvu.PrintArea" localSheetId="12" hidden="1">'Step 2 Salaries and Benefits'!$A$1:$G$67</definedName>
    <definedName name="Z_0FED1CFE_2DD4_41CE_A04B_68DEBA5D2A38_.wvu.PrintArea" localSheetId="14" hidden="1">'Step 4 Expenses'!$A$1:$B$16</definedName>
    <definedName name="Z_33B1B745_8793_4419_9A7E_C4F1C94CB636_.wvu.PrintArea" localSheetId="12" hidden="1">'Step 2 Salaries and Benefits'!$A$1:$G$67</definedName>
    <definedName name="Z_33B1B745_8793_4419_9A7E_C4F1C94CB636_.wvu.PrintArea" localSheetId="14" hidden="1">'Step 4 Expenses'!$A$1:$B$16</definedName>
    <definedName name="Z_598C1E36_8F08_4BB1_90C4_58A0C77582D4_.wvu.PrintArea" localSheetId="12" hidden="1">'Step 2 Salaries and Benefits'!$A$1:$G$67</definedName>
    <definedName name="Z_598C1E36_8F08_4BB1_90C4_58A0C77582D4_.wvu.PrintArea" localSheetId="14" hidden="1">'Step 4 Expenses'!$A$1:$B$16</definedName>
    <definedName name="Z_5C45CE92_5865_42B0_A7B1_C1D81846A77D_.wvu.PrintArea" localSheetId="12" hidden="1">'Step 2 Salaries and Benefits'!$A$1:$G$67</definedName>
    <definedName name="Z_5C45CE92_5865_42B0_A7B1_C1D81846A77D_.wvu.PrintArea" localSheetId="14" hidden="1">'Step 4 Expenses'!$A$1:$B$16</definedName>
    <definedName name="Z_8DDB7AD0_1164_4E7F_8BA4_56254C0938DA_.wvu.PrintArea" localSheetId="12" hidden="1">'Step 2 Salaries and Benefits'!$A$1:$G$67</definedName>
    <definedName name="Z_8DDB7AD0_1164_4E7F_8BA4_56254C0938DA_.wvu.PrintArea" localSheetId="14" hidden="1">'Step 4 Expenses'!$A$1:$B$16</definedName>
    <definedName name="Z_9117A6E4_3188_4ED9_B4F9_227F3ED36B8E_.wvu.PrintArea" localSheetId="12" hidden="1">'Step 2 Salaries and Benefits'!$A$1:$G$67</definedName>
    <definedName name="Z_9117A6E4_3188_4ED9_B4F9_227F3ED36B8E_.wvu.PrintArea" localSheetId="14" hidden="1">'Step 4 Expenses'!$A$1:$B$16</definedName>
    <definedName name="Z_CAFEF6E6_4C75_4FC5_A49B_45DCAA52BEA7_.wvu.PrintArea" localSheetId="12" hidden="1">'Step 2 Salaries and Benefits'!$A$1:$G$67</definedName>
    <definedName name="Z_CAFEF6E6_4C75_4FC5_A49B_45DCAA52BEA7_.wvu.PrintArea" localSheetId="14" hidden="1">'Step 4 Expenses'!$A$1:$B$16</definedName>
    <definedName name="Z_CE90A49D_D1F4_41C4_9F09_CD65997C02E6_.wvu.PrintArea" localSheetId="12" hidden="1">'Step 2 Salaries and Benefits'!$A$1:$G$67</definedName>
    <definedName name="Z_CE90A49D_D1F4_41C4_9F09_CD65997C02E6_.wvu.PrintArea" localSheetId="14" hidden="1">'Step 4 Expenses'!$A$1:$B$16</definedName>
  </definedNames>
  <calcPr calcId="191029"/>
  <customWorkbookViews>
    <customWorkbookView name="Francisco Dominguez - Personal View" guid="{0FED1CFE-2DD4-41CE-A04B-68DEBA5D2A38}" mergeInterval="0" personalView="1" maximized="1" windowWidth="1920" windowHeight="829" activeSheetId="2"/>
    <customWorkbookView name="Ryan Frierson - Personal View" guid="{CE90A49D-D1F4-41C4-9F09-CD65997C02E6}" mergeInterval="0" personalView="1" maximized="1" windowWidth="1436" windowHeight="675" activeSheetId="1"/>
    <customWorkbookView name="Ilene K. Mates - Personal View" guid="{33B1B745-8793-4419-9A7E-C4F1C94CB636}" mergeInterval="0" personalView="1" maximized="1" windowWidth="1680" windowHeight="739" activeSheetId="1"/>
    <customWorkbookView name="ncarte10 - Personal View" guid="{CAFEF6E6-4C75-4FC5-A49B-45DCAA52BEA7}" mergeInterval="0" personalView="1" maximized="1" xWindow="1" yWindow="1" windowWidth="1280" windowHeight="799" activeSheetId="1"/>
    <customWorkbookView name="ncarte10 - Personal View (2)" guid="{8DDB7AD0-1164-4E7F-8BA4-56254C0938DA}" mergeInterval="0" personalView="1" maximized="1" xWindow="1" yWindow="1" windowWidth="1280" windowHeight="799" activeSheetId="1"/>
    <customWorkbookView name="jlezama - Personal View" guid="{0A7332CA-D094-47A0-A6F7-86EE8820F0DB}" mergeInterval="0" personalView="1" maximized="1" windowWidth="1020" windowHeight="543" activeSheetId="1"/>
    <customWorkbookView name="Jose Lezama - Personal View" guid="{5C45CE92-5865-42B0-A7B1-C1D81846A77D}" mergeInterval="0" personalView="1" maximized="1" windowWidth="1436" windowHeight="675" activeSheetId="1"/>
    <customWorkbookView name="Jose V. Lezama - Personal View" guid="{598C1E36-8F08-4BB1-90C4-58A0C77582D4}" mergeInterval="0" personalView="1" maximized="1" windowWidth="1279" windowHeight="675" activeSheetId="4"/>
    <customWorkbookView name="Heather Bishara - Personal View" guid="{9117A6E4-3188-4ED9-B4F9-227F3ED36B8E}" mergeInterval="0" personalView="1" maximized="1" xWindow="1" yWindow="1" windowWidth="719" windowHeight="581" activeSheetId="1"/>
  </customWorkbookViews>
  <pivotCaches>
    <pivotCache cacheId="0" r:id="rId18"/>
    <pivotCache cacheId="1" r:id="rId19"/>
    <pivotCache cacheId="2" r:id="rId20"/>
    <pivotCache cacheId="3" r:id="rId21"/>
  </pivotCaches>
</workbook>
</file>

<file path=xl/calcChain.xml><?xml version="1.0" encoding="utf-8"?>
<calcChain xmlns="http://schemas.openxmlformats.org/spreadsheetml/2006/main">
  <c r="B25" i="4" l="1"/>
  <c r="B16" i="4"/>
  <c r="B26" i="29"/>
  <c r="B18" i="29"/>
  <c r="B28" i="29" s="1"/>
  <c r="E7" i="26"/>
  <c r="E8" i="26"/>
  <c r="E9" i="26"/>
  <c r="E10" i="26"/>
  <c r="E11" i="26"/>
  <c r="E12" i="26"/>
  <c r="E13" i="26"/>
  <c r="E14" i="26"/>
  <c r="E15" i="26"/>
  <c r="E16" i="26"/>
  <c r="E17" i="26"/>
  <c r="E18" i="26"/>
  <c r="E19" i="26"/>
  <c r="E20" i="26"/>
  <c r="E21" i="26"/>
  <c r="E22" i="26"/>
  <c r="E23" i="26"/>
  <c r="E24" i="26"/>
  <c r="E25" i="26"/>
  <c r="E6" i="26"/>
  <c r="I11" i="3"/>
  <c r="H11" i="3"/>
  <c r="E41" i="2"/>
  <c r="F41" i="2"/>
  <c r="G41" i="2" s="1"/>
  <c r="H41" i="2" s="1"/>
  <c r="I41" i="2"/>
  <c r="J41" i="2" s="1"/>
  <c r="E42" i="2"/>
  <c r="F42" i="2"/>
  <c r="G42" i="2" s="1"/>
  <c r="H42" i="2" s="1"/>
  <c r="I42" i="2"/>
  <c r="J42" i="2" s="1"/>
  <c r="E43" i="2"/>
  <c r="F43" i="2"/>
  <c r="G43" i="2" s="1"/>
  <c r="I43" i="2"/>
  <c r="J43" i="2" s="1"/>
  <c r="E44" i="2"/>
  <c r="F44" i="2"/>
  <c r="G44" i="2" s="1"/>
  <c r="H44" i="2" s="1"/>
  <c r="I44" i="2"/>
  <c r="J44" i="2" s="1"/>
  <c r="E45" i="2"/>
  <c r="F45" i="2"/>
  <c r="G45" i="2" s="1"/>
  <c r="H45" i="2" s="1"/>
  <c r="I45" i="2"/>
  <c r="J45" i="2" s="1"/>
  <c r="E46" i="2"/>
  <c r="F46" i="2"/>
  <c r="G46" i="2" s="1"/>
  <c r="H46" i="2" s="1"/>
  <c r="I46" i="2"/>
  <c r="J46" i="2" s="1"/>
  <c r="E47" i="2"/>
  <c r="F47" i="2"/>
  <c r="G47" i="2" s="1"/>
  <c r="I47" i="2"/>
  <c r="J47" i="2" s="1"/>
  <c r="E48" i="2"/>
  <c r="F48" i="2"/>
  <c r="G48" i="2"/>
  <c r="H48" i="2" s="1"/>
  <c r="I48" i="2"/>
  <c r="J48" i="2" s="1"/>
  <c r="E49" i="2"/>
  <c r="F49" i="2"/>
  <c r="G49" i="2"/>
  <c r="H49" i="2" s="1"/>
  <c r="I49" i="2"/>
  <c r="J49" i="2" s="1"/>
  <c r="E50" i="2"/>
  <c r="F50" i="2"/>
  <c r="G50" i="2"/>
  <c r="I50" i="2"/>
  <c r="J50" i="2" s="1"/>
  <c r="E51" i="2"/>
  <c r="F51" i="2"/>
  <c r="G51" i="2" s="1"/>
  <c r="I51" i="2"/>
  <c r="J51" i="2" s="1"/>
  <c r="E52" i="2"/>
  <c r="F52" i="2"/>
  <c r="G52" i="2" s="1"/>
  <c r="H52" i="2" s="1"/>
  <c r="I52" i="2"/>
  <c r="J52" i="2" s="1"/>
  <c r="E53" i="2"/>
  <c r="F53" i="2"/>
  <c r="G53" i="2" s="1"/>
  <c r="H53" i="2" s="1"/>
  <c r="I53" i="2"/>
  <c r="J53" i="2" s="1"/>
  <c r="E54" i="2"/>
  <c r="F54" i="2"/>
  <c r="G54" i="2"/>
  <c r="H54" i="2"/>
  <c r="I54" i="2"/>
  <c r="J54" i="2" s="1"/>
  <c r="E55" i="2"/>
  <c r="F55" i="2"/>
  <c r="H55" i="2" s="1"/>
  <c r="G55" i="2"/>
  <c r="I55" i="2"/>
  <c r="J55" i="2" s="1"/>
  <c r="E56" i="2"/>
  <c r="F56" i="2"/>
  <c r="G56" i="2" s="1"/>
  <c r="H56" i="2" s="1"/>
  <c r="I56" i="2"/>
  <c r="J56" i="2" s="1"/>
  <c r="E57" i="2"/>
  <c r="F57" i="2"/>
  <c r="G57" i="2" s="1"/>
  <c r="H57" i="2" s="1"/>
  <c r="I57" i="2"/>
  <c r="J57" i="2" s="1"/>
  <c r="E58" i="2"/>
  <c r="F58" i="2"/>
  <c r="G58" i="2" s="1"/>
  <c r="H58" i="2" s="1"/>
  <c r="I58" i="2"/>
  <c r="J58" i="2" s="1"/>
  <c r="E59" i="2"/>
  <c r="F59" i="2"/>
  <c r="I59" i="2"/>
  <c r="J59" i="2" s="1"/>
  <c r="I40" i="2"/>
  <c r="J40" i="2" s="1"/>
  <c r="K40" i="2" s="1"/>
  <c r="G40" i="2"/>
  <c r="H40" i="2" s="1"/>
  <c r="F40" i="2"/>
  <c r="E40" i="2"/>
  <c r="J26" i="2"/>
  <c r="K26" i="2" s="1"/>
  <c r="I15" i="2"/>
  <c r="J15" i="2" s="1"/>
  <c r="K15" i="2" s="1"/>
  <c r="I16" i="2"/>
  <c r="J16" i="2" s="1"/>
  <c r="K16" i="2" s="1"/>
  <c r="I17" i="2"/>
  <c r="J17" i="2" s="1"/>
  <c r="K17" i="2" s="1"/>
  <c r="I18" i="2"/>
  <c r="J18" i="2" s="1"/>
  <c r="K18" i="2" s="1"/>
  <c r="I19" i="2"/>
  <c r="J19" i="2" s="1"/>
  <c r="K19" i="2" s="1"/>
  <c r="I20" i="2"/>
  <c r="I21" i="2"/>
  <c r="J21" i="2" s="1"/>
  <c r="K21" i="2" s="1"/>
  <c r="I22" i="2"/>
  <c r="J22" i="2" s="1"/>
  <c r="K22" i="2" s="1"/>
  <c r="I23" i="2"/>
  <c r="J23" i="2" s="1"/>
  <c r="K23" i="2" s="1"/>
  <c r="I24" i="2"/>
  <c r="I25" i="2"/>
  <c r="J25" i="2" s="1"/>
  <c r="K25" i="2" s="1"/>
  <c r="I26" i="2"/>
  <c r="I27" i="2"/>
  <c r="J27" i="2" s="1"/>
  <c r="K27" i="2" s="1"/>
  <c r="I28" i="2"/>
  <c r="I29" i="2"/>
  <c r="J29" i="2" s="1"/>
  <c r="K29" i="2" s="1"/>
  <c r="I30" i="2"/>
  <c r="J30" i="2" s="1"/>
  <c r="K30" i="2" s="1"/>
  <c r="I31" i="2"/>
  <c r="J31" i="2" s="1"/>
  <c r="K31" i="2" s="1"/>
  <c r="I32" i="2"/>
  <c r="J32" i="2" s="1"/>
  <c r="K32" i="2" s="1"/>
  <c r="I33" i="2"/>
  <c r="J33" i="2" s="1"/>
  <c r="K33" i="2" s="1"/>
  <c r="I34" i="2"/>
  <c r="J34" i="2" s="1"/>
  <c r="K34" i="2" s="1"/>
  <c r="I14" i="2"/>
  <c r="J14" i="2" s="1"/>
  <c r="K14" i="2" s="1"/>
  <c r="H47" i="2" l="1"/>
  <c r="G59" i="2"/>
  <c r="H59" i="2" s="1"/>
  <c r="L59" i="2" s="1"/>
  <c r="H50" i="2"/>
  <c r="J11" i="3"/>
  <c r="K20" i="2"/>
  <c r="J28" i="2"/>
  <c r="K28" i="2" s="1"/>
  <c r="J24" i="2"/>
  <c r="K24" i="2" s="1"/>
  <c r="J20" i="2"/>
  <c r="H51" i="2"/>
  <c r="H43" i="2"/>
  <c r="L40" i="2"/>
  <c r="K59" i="2"/>
  <c r="K58" i="2"/>
  <c r="L58" i="2" s="1"/>
  <c r="K57" i="2"/>
  <c r="L57" i="2" s="1"/>
  <c r="K56" i="2"/>
  <c r="L56" i="2" s="1"/>
  <c r="K55" i="2"/>
  <c r="L55" i="2" s="1"/>
  <c r="K54" i="2"/>
  <c r="L54" i="2" s="1"/>
  <c r="K53" i="2"/>
  <c r="L53" i="2" s="1"/>
  <c r="K52" i="2"/>
  <c r="L52" i="2" s="1"/>
  <c r="K51" i="2"/>
  <c r="K50" i="2"/>
  <c r="K49" i="2"/>
  <c r="L49" i="2" s="1"/>
  <c r="K48" i="2"/>
  <c r="L48" i="2" s="1"/>
  <c r="K47" i="2"/>
  <c r="L47" i="2" s="1"/>
  <c r="K46" i="2"/>
  <c r="L46" i="2" s="1"/>
  <c r="K45" i="2"/>
  <c r="L45" i="2" s="1"/>
  <c r="K44" i="2"/>
  <c r="L44" i="2" s="1"/>
  <c r="K43" i="2"/>
  <c r="K42" i="2"/>
  <c r="L42" i="2" s="1"/>
  <c r="K41" i="2"/>
  <c r="L41" i="2" s="1"/>
  <c r="F250" i="22"/>
  <c r="F80" i="22"/>
  <c r="F78" i="22"/>
  <c r="B44" i="17"/>
  <c r="B43" i="17"/>
  <c r="B42" i="17"/>
  <c r="F84" i="18"/>
  <c r="L50" i="2" l="1"/>
  <c r="L43" i="2"/>
  <c r="L51" i="2"/>
  <c r="B9" i="17"/>
  <c r="B53" i="17"/>
  <c r="B45" i="17"/>
  <c r="B51" i="17"/>
  <c r="B52" i="17"/>
  <c r="B50" i="17"/>
  <c r="C18" i="17"/>
  <c r="B6" i="29"/>
  <c r="B54" i="17" l="1"/>
  <c r="B46" i="17"/>
  <c r="C19" i="17"/>
  <c r="C21" i="17" s="1"/>
  <c r="B6" i="17"/>
  <c r="B7" i="17"/>
  <c r="B8" i="17"/>
  <c r="C44" i="17" s="1"/>
  <c r="B7" i="29" l="1"/>
  <c r="C6" i="3"/>
  <c r="C53" i="17"/>
  <c r="C45" i="17"/>
  <c r="C50" i="17"/>
  <c r="C52" i="17"/>
  <c r="C42" i="17"/>
  <c r="C51" i="17"/>
  <c r="C43" i="17"/>
  <c r="C36" i="17"/>
  <c r="C35" i="17"/>
  <c r="C34" i="17"/>
  <c r="C37" i="17"/>
  <c r="C38" i="17" l="1"/>
  <c r="C54" i="17"/>
  <c r="C46" i="17"/>
  <c r="B24" i="17"/>
  <c r="B25" i="17"/>
  <c r="B10" i="15" s="1"/>
  <c r="B26" i="17"/>
  <c r="B11" i="15" s="1"/>
  <c r="B27" i="17"/>
  <c r="B37" i="17"/>
  <c r="B8" i="15"/>
  <c r="B28" i="17" l="1"/>
  <c r="B13" i="15" s="1"/>
  <c r="B9" i="15"/>
  <c r="B12" i="15"/>
  <c r="B4" i="15"/>
  <c r="B29" i="17" l="1"/>
  <c r="B14" i="15" s="1"/>
  <c r="C7" i="26"/>
  <c r="F7" i="26"/>
  <c r="G7" i="26"/>
  <c r="H7" i="26"/>
  <c r="I7" i="26"/>
  <c r="J7" i="26"/>
  <c r="C8" i="26"/>
  <c r="F8" i="26"/>
  <c r="G8" i="26"/>
  <c r="H8" i="26"/>
  <c r="I8" i="26"/>
  <c r="J8" i="26"/>
  <c r="C9" i="26"/>
  <c r="F9" i="26"/>
  <c r="G9" i="26"/>
  <c r="H9" i="26"/>
  <c r="I9" i="26"/>
  <c r="J9" i="26"/>
  <c r="C10" i="26"/>
  <c r="F10" i="26"/>
  <c r="G10" i="26"/>
  <c r="H10" i="26"/>
  <c r="I10" i="26"/>
  <c r="J10" i="26"/>
  <c r="C11" i="26"/>
  <c r="F11" i="26"/>
  <c r="G11" i="26"/>
  <c r="H11" i="26"/>
  <c r="I11" i="26"/>
  <c r="J11" i="26"/>
  <c r="C12" i="26"/>
  <c r="F12" i="26"/>
  <c r="G12" i="26"/>
  <c r="H12" i="26"/>
  <c r="I12" i="26"/>
  <c r="J12" i="26"/>
  <c r="C13" i="26"/>
  <c r="F13" i="26"/>
  <c r="G13" i="26"/>
  <c r="H13" i="26"/>
  <c r="I13" i="26"/>
  <c r="J13" i="26"/>
  <c r="C14" i="26"/>
  <c r="F14" i="26"/>
  <c r="G14" i="26"/>
  <c r="H14" i="26"/>
  <c r="I14" i="26"/>
  <c r="J14" i="26"/>
  <c r="C15" i="26"/>
  <c r="F15" i="26"/>
  <c r="G15" i="26"/>
  <c r="H15" i="26"/>
  <c r="I15" i="26"/>
  <c r="J15" i="26"/>
  <c r="C16" i="26"/>
  <c r="F16" i="26"/>
  <c r="G16" i="26"/>
  <c r="H16" i="26"/>
  <c r="I16" i="26"/>
  <c r="J16" i="26"/>
  <c r="C17" i="26"/>
  <c r="F17" i="26"/>
  <c r="G17" i="26"/>
  <c r="H17" i="26"/>
  <c r="I17" i="26"/>
  <c r="J17" i="26"/>
  <c r="C18" i="26"/>
  <c r="F18" i="26"/>
  <c r="G18" i="26"/>
  <c r="H18" i="26"/>
  <c r="I18" i="26"/>
  <c r="J18" i="26"/>
  <c r="C19" i="26"/>
  <c r="F19" i="26"/>
  <c r="G19" i="26"/>
  <c r="H19" i="26"/>
  <c r="I19" i="26"/>
  <c r="J19" i="26"/>
  <c r="C20" i="26"/>
  <c r="F20" i="26"/>
  <c r="G20" i="26"/>
  <c r="H20" i="26"/>
  <c r="I20" i="26"/>
  <c r="J20" i="26"/>
  <c r="C21" i="26"/>
  <c r="F21" i="26"/>
  <c r="G21" i="26"/>
  <c r="H21" i="26"/>
  <c r="I21" i="26"/>
  <c r="J21" i="26"/>
  <c r="C22" i="26"/>
  <c r="F22" i="26"/>
  <c r="G22" i="26"/>
  <c r="H22" i="26"/>
  <c r="I22" i="26"/>
  <c r="J22" i="26"/>
  <c r="C23" i="26"/>
  <c r="F23" i="26"/>
  <c r="G23" i="26"/>
  <c r="H23" i="26"/>
  <c r="I23" i="26"/>
  <c r="J23" i="26"/>
  <c r="C24" i="26"/>
  <c r="F24" i="26"/>
  <c r="G24" i="26"/>
  <c r="H24" i="26"/>
  <c r="I24" i="26"/>
  <c r="J24" i="26"/>
  <c r="C25" i="26"/>
  <c r="F25" i="26"/>
  <c r="G25" i="26"/>
  <c r="H25" i="26"/>
  <c r="I25" i="26"/>
  <c r="J25" i="26"/>
  <c r="H12" i="3"/>
  <c r="K7" i="26" s="1"/>
  <c r="I12" i="3"/>
  <c r="H13" i="3"/>
  <c r="K8" i="26" s="1"/>
  <c r="I13" i="3"/>
  <c r="J13" i="3" s="1"/>
  <c r="P8" i="26" s="1"/>
  <c r="H14" i="3"/>
  <c r="K9" i="26" s="1"/>
  <c r="I14" i="3"/>
  <c r="H15" i="3"/>
  <c r="K10" i="26" s="1"/>
  <c r="I15" i="3"/>
  <c r="L10" i="26" s="1"/>
  <c r="H16" i="3"/>
  <c r="K11" i="26" s="1"/>
  <c r="I16" i="3"/>
  <c r="H17" i="3"/>
  <c r="K12" i="26" s="1"/>
  <c r="I17" i="3"/>
  <c r="A25" i="26"/>
  <c r="A24" i="26"/>
  <c r="A23" i="26"/>
  <c r="A22" i="26"/>
  <c r="A21" i="26"/>
  <c r="A20" i="26"/>
  <c r="M53" i="26"/>
  <c r="M55" i="26"/>
  <c r="M57" i="26"/>
  <c r="M59" i="26"/>
  <c r="M61" i="26"/>
  <c r="M32" i="26"/>
  <c r="M34" i="26"/>
  <c r="M36" i="26"/>
  <c r="M38" i="26"/>
  <c r="M40" i="26"/>
  <c r="K52" i="26"/>
  <c r="K54" i="26"/>
  <c r="K56" i="26"/>
  <c r="K58" i="26"/>
  <c r="K60" i="26"/>
  <c r="D48" i="26"/>
  <c r="D49" i="26"/>
  <c r="D50" i="26"/>
  <c r="D51" i="26"/>
  <c r="D52" i="26"/>
  <c r="D53" i="26"/>
  <c r="D54" i="26"/>
  <c r="D55" i="26"/>
  <c r="D56" i="26"/>
  <c r="D57" i="26"/>
  <c r="D58" i="26"/>
  <c r="D59" i="26"/>
  <c r="D60" i="26"/>
  <c r="D61" i="26"/>
  <c r="D62" i="26"/>
  <c r="D63" i="26"/>
  <c r="D64" i="26"/>
  <c r="D65" i="26"/>
  <c r="D66" i="26"/>
  <c r="D47" i="26"/>
  <c r="D27" i="26"/>
  <c r="D28" i="26"/>
  <c r="D29" i="26"/>
  <c r="D30" i="26"/>
  <c r="D31" i="26"/>
  <c r="D32" i="26"/>
  <c r="D33" i="26"/>
  <c r="D34" i="26"/>
  <c r="D35" i="26"/>
  <c r="D36" i="26"/>
  <c r="D37" i="26"/>
  <c r="D38" i="26"/>
  <c r="D39" i="26"/>
  <c r="D40" i="26"/>
  <c r="D41" i="26"/>
  <c r="D42" i="26"/>
  <c r="D43" i="26"/>
  <c r="D44" i="26"/>
  <c r="D45" i="26"/>
  <c r="D46" i="26"/>
  <c r="D26" i="26"/>
  <c r="C52" i="26"/>
  <c r="C53" i="26"/>
  <c r="C54" i="26"/>
  <c r="C55" i="26"/>
  <c r="C56" i="26"/>
  <c r="C57" i="26"/>
  <c r="C58" i="26"/>
  <c r="C59" i="26"/>
  <c r="C60" i="26"/>
  <c r="C61" i="26"/>
  <c r="C62" i="26"/>
  <c r="C63" i="26"/>
  <c r="C64" i="26"/>
  <c r="C65" i="26"/>
  <c r="C66" i="26"/>
  <c r="C51" i="26"/>
  <c r="C50" i="26"/>
  <c r="C49" i="26"/>
  <c r="C48" i="26"/>
  <c r="C47" i="26"/>
  <c r="A56" i="26"/>
  <c r="A57" i="26"/>
  <c r="A58" i="26"/>
  <c r="A59" i="26"/>
  <c r="A60" i="26"/>
  <c r="A61" i="26"/>
  <c r="A62" i="26"/>
  <c r="A63" i="26"/>
  <c r="A64" i="26"/>
  <c r="A65" i="26"/>
  <c r="A66" i="26"/>
  <c r="C27" i="26"/>
  <c r="C28" i="26"/>
  <c r="C29" i="26"/>
  <c r="C30" i="26"/>
  <c r="C31" i="26"/>
  <c r="C32" i="26"/>
  <c r="C33" i="26"/>
  <c r="C34" i="26"/>
  <c r="C35" i="26"/>
  <c r="C36" i="26"/>
  <c r="C37" i="26"/>
  <c r="C38" i="26"/>
  <c r="C39" i="26"/>
  <c r="C40" i="26"/>
  <c r="C41" i="26"/>
  <c r="C42" i="26"/>
  <c r="C43" i="26"/>
  <c r="C44" i="26"/>
  <c r="C45" i="26"/>
  <c r="C46" i="26"/>
  <c r="C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K48" i="26"/>
  <c r="M48" i="26"/>
  <c r="N49" i="26"/>
  <c r="K49" i="26"/>
  <c r="M49" i="26"/>
  <c r="K50" i="26"/>
  <c r="M50" i="26"/>
  <c r="K51" i="26"/>
  <c r="M51" i="26"/>
  <c r="N52" i="26"/>
  <c r="M52" i="26"/>
  <c r="N53" i="26"/>
  <c r="K53" i="26"/>
  <c r="M54" i="26"/>
  <c r="K55" i="26"/>
  <c r="N56" i="26"/>
  <c r="M56" i="26"/>
  <c r="N57" i="26"/>
  <c r="K57" i="26"/>
  <c r="M58" i="26"/>
  <c r="K59" i="26"/>
  <c r="N60" i="26"/>
  <c r="M60" i="26"/>
  <c r="N61" i="26"/>
  <c r="K61" i="26"/>
  <c r="E15" i="2"/>
  <c r="F15" i="2"/>
  <c r="M27" i="26"/>
  <c r="E16" i="2"/>
  <c r="F16" i="2"/>
  <c r="M28" i="26"/>
  <c r="E17" i="2"/>
  <c r="F17" i="2"/>
  <c r="M29" i="26"/>
  <c r="E18" i="2"/>
  <c r="F18" i="2"/>
  <c r="M30" i="26"/>
  <c r="E19" i="2"/>
  <c r="F19" i="2"/>
  <c r="G19" i="2" s="1"/>
  <c r="H19" i="2" s="1"/>
  <c r="L19" i="2" s="1"/>
  <c r="M31" i="26"/>
  <c r="E20" i="2"/>
  <c r="F20" i="2"/>
  <c r="E21" i="2"/>
  <c r="F21" i="2"/>
  <c r="G21" i="2" s="1"/>
  <c r="H21" i="2" s="1"/>
  <c r="L21" i="2" s="1"/>
  <c r="M33" i="26"/>
  <c r="E22" i="2"/>
  <c r="F22" i="2"/>
  <c r="E23" i="2"/>
  <c r="F23" i="2"/>
  <c r="G23" i="2" s="1"/>
  <c r="H23" i="2" s="1"/>
  <c r="L23" i="2" s="1"/>
  <c r="M35" i="26"/>
  <c r="E24" i="2"/>
  <c r="F24" i="2"/>
  <c r="E25" i="2"/>
  <c r="F25" i="2"/>
  <c r="G25" i="2" s="1"/>
  <c r="H25" i="2" s="1"/>
  <c r="L25" i="2" s="1"/>
  <c r="M37" i="26"/>
  <c r="E26" i="2"/>
  <c r="F26" i="2"/>
  <c r="E27" i="2"/>
  <c r="F27" i="2"/>
  <c r="G27" i="2" s="1"/>
  <c r="H27" i="2" s="1"/>
  <c r="L27" i="2" s="1"/>
  <c r="M39" i="26"/>
  <c r="E28" i="2"/>
  <c r="F28" i="2"/>
  <c r="E29" i="2"/>
  <c r="F29" i="2"/>
  <c r="G29" i="2" s="1"/>
  <c r="H29" i="2" s="1"/>
  <c r="L29" i="2" s="1"/>
  <c r="M41" i="26"/>
  <c r="K37" i="26" l="1"/>
  <c r="K30" i="26"/>
  <c r="G18" i="2"/>
  <c r="H18" i="2" s="1"/>
  <c r="L18" i="2" s="1"/>
  <c r="K34" i="26"/>
  <c r="G22" i="2"/>
  <c r="H22" i="2" s="1"/>
  <c r="L22" i="2" s="1"/>
  <c r="K27" i="26"/>
  <c r="G15" i="2"/>
  <c r="H15" i="2" s="1"/>
  <c r="L15" i="2" s="1"/>
  <c r="K35" i="26"/>
  <c r="K38" i="26"/>
  <c r="G26" i="2"/>
  <c r="H26" i="2" s="1"/>
  <c r="L26" i="2" s="1"/>
  <c r="K36" i="26"/>
  <c r="G24" i="2"/>
  <c r="H24" i="2" s="1"/>
  <c r="L24" i="2" s="1"/>
  <c r="K40" i="26"/>
  <c r="G28" i="2"/>
  <c r="H28" i="2" s="1"/>
  <c r="L28" i="2" s="1"/>
  <c r="K32" i="26"/>
  <c r="G20" i="2"/>
  <c r="H20" i="2" s="1"/>
  <c r="L20" i="2" s="1"/>
  <c r="K28" i="26"/>
  <c r="G16" i="2"/>
  <c r="H16" i="2" s="1"/>
  <c r="L16" i="2" s="1"/>
  <c r="K41" i="26"/>
  <c r="K33" i="26"/>
  <c r="K29" i="26"/>
  <c r="G17" i="2"/>
  <c r="H17" i="2" s="1"/>
  <c r="L17" i="2" s="1"/>
  <c r="K39" i="26"/>
  <c r="K31" i="26"/>
  <c r="J17" i="3"/>
  <c r="P12" i="26" s="1"/>
  <c r="J15" i="3"/>
  <c r="P10" i="26" s="1"/>
  <c r="J16" i="3"/>
  <c r="P11" i="26" s="1"/>
  <c r="J14" i="3"/>
  <c r="P9" i="26" s="1"/>
  <c r="J12" i="3"/>
  <c r="L11" i="26"/>
  <c r="N58" i="26"/>
  <c r="N54" i="26"/>
  <c r="N50" i="26"/>
  <c r="N59" i="26"/>
  <c r="N55" i="26"/>
  <c r="L7" i="26"/>
  <c r="L9" i="26"/>
  <c r="L12" i="26"/>
  <c r="L8" i="26"/>
  <c r="N51" i="26"/>
  <c r="N48" i="26"/>
  <c r="O60" i="26"/>
  <c r="O56" i="26"/>
  <c r="O52" i="26"/>
  <c r="O48" i="26"/>
  <c r="O61" i="26"/>
  <c r="O57" i="26"/>
  <c r="O53" i="26"/>
  <c r="O49" i="26"/>
  <c r="O58" i="26"/>
  <c r="O54" i="26"/>
  <c r="O50" i="26"/>
  <c r="N40" i="26"/>
  <c r="N36" i="26"/>
  <c r="N41" i="26"/>
  <c r="O36" i="26"/>
  <c r="O40" i="26"/>
  <c r="P7" i="26" l="1"/>
  <c r="O55" i="26"/>
  <c r="L59" i="26"/>
  <c r="L41" i="26"/>
  <c r="L34" i="26"/>
  <c r="L38" i="26"/>
  <c r="O39" i="26"/>
  <c r="N39" i="26"/>
  <c r="P52" i="26"/>
  <c r="L52" i="26"/>
  <c r="P56" i="26"/>
  <c r="L56" i="26"/>
  <c r="P60" i="26"/>
  <c r="L60" i="26"/>
  <c r="L37" i="26"/>
  <c r="L31" i="26"/>
  <c r="O33" i="26"/>
  <c r="N33" i="26"/>
  <c r="O32" i="26"/>
  <c r="N32" i="26"/>
  <c r="P53" i="26"/>
  <c r="L53" i="26"/>
  <c r="P57" i="26"/>
  <c r="L57" i="26"/>
  <c r="P61" i="26"/>
  <c r="L61" i="26"/>
  <c r="O51" i="26"/>
  <c r="O59" i="26"/>
  <c r="L40" i="26"/>
  <c r="L33" i="26"/>
  <c r="O35" i="26"/>
  <c r="N35" i="26"/>
  <c r="O38" i="26"/>
  <c r="N38" i="26"/>
  <c r="P55" i="26"/>
  <c r="L55" i="26"/>
  <c r="L35" i="26"/>
  <c r="L39" i="26"/>
  <c r="P32" i="26"/>
  <c r="L32" i="26"/>
  <c r="L36" i="26"/>
  <c r="O41" i="26"/>
  <c r="O31" i="26"/>
  <c r="N31" i="26"/>
  <c r="O34" i="26"/>
  <c r="N34" i="26"/>
  <c r="O37" i="26"/>
  <c r="N37" i="26"/>
  <c r="P54" i="26"/>
  <c r="L54" i="26"/>
  <c r="P58" i="26"/>
  <c r="L58" i="26"/>
  <c r="P48" i="26"/>
  <c r="L48" i="26"/>
  <c r="P49" i="26"/>
  <c r="L49" i="26"/>
  <c r="P50" i="26"/>
  <c r="L50" i="26"/>
  <c r="L51" i="26"/>
  <c r="L28" i="26"/>
  <c r="O30" i="26"/>
  <c r="N30" i="26"/>
  <c r="L29" i="26"/>
  <c r="L27" i="26"/>
  <c r="O27" i="26"/>
  <c r="N27" i="26"/>
  <c r="L30" i="26"/>
  <c r="O29" i="26"/>
  <c r="N29" i="26"/>
  <c r="O28" i="26"/>
  <c r="N28" i="26"/>
  <c r="P34" i="26"/>
  <c r="P36" i="26"/>
  <c r="P40" i="26"/>
  <c r="P39" i="26" l="1"/>
  <c r="P41" i="26"/>
  <c r="P38" i="26"/>
  <c r="P30" i="26"/>
  <c r="P28" i="26"/>
  <c r="P31" i="26"/>
  <c r="P35" i="26"/>
  <c r="P33" i="26"/>
  <c r="P27" i="26"/>
  <c r="P51" i="26"/>
  <c r="P37" i="26"/>
  <c r="P59" i="26"/>
  <c r="P29" i="26"/>
  <c r="F6" i="26"/>
  <c r="G6" i="26"/>
  <c r="H6" i="26"/>
  <c r="I6" i="26"/>
  <c r="J6" i="26"/>
  <c r="C6" i="26"/>
  <c r="A12" i="26"/>
  <c r="A13" i="26"/>
  <c r="A14" i="26"/>
  <c r="A15" i="26"/>
  <c r="A16" i="26"/>
  <c r="A17" i="26"/>
  <c r="A18" i="26"/>
  <c r="A19" i="26"/>
  <c r="A26" i="26"/>
  <c r="P5" i="26"/>
  <c r="P4" i="26"/>
  <c r="P3" i="26"/>
  <c r="P2" i="26"/>
  <c r="B5" i="2"/>
  <c r="C5" i="3"/>
  <c r="B8" i="4"/>
  <c r="A4" i="26"/>
  <c r="A5" i="26"/>
  <c r="A6" i="26"/>
  <c r="A7" i="26"/>
  <c r="A8" i="26"/>
  <c r="A9" i="26"/>
  <c r="A10" i="26"/>
  <c r="A11" i="26"/>
  <c r="A3" i="26"/>
  <c r="A2" i="26"/>
  <c r="K66" i="26" l="1"/>
  <c r="K65" i="26"/>
  <c r="K64" i="26"/>
  <c r="K63" i="26"/>
  <c r="K62" i="26"/>
  <c r="K47" i="26"/>
  <c r="F30" i="2"/>
  <c r="F31" i="2"/>
  <c r="F32" i="2"/>
  <c r="F33" i="2"/>
  <c r="F34" i="2"/>
  <c r="F14" i="2"/>
  <c r="E14" i="2"/>
  <c r="M26" i="26"/>
  <c r="E30" i="2"/>
  <c r="M42" i="26"/>
  <c r="E31" i="2"/>
  <c r="M43" i="26"/>
  <c r="E32" i="2"/>
  <c r="M44" i="26"/>
  <c r="E33" i="2"/>
  <c r="M45" i="26"/>
  <c r="E34" i="2"/>
  <c r="M46" i="26"/>
  <c r="M62" i="26"/>
  <c r="M63" i="26"/>
  <c r="M64" i="26"/>
  <c r="M65" i="26"/>
  <c r="M66" i="26"/>
  <c r="B35" i="17"/>
  <c r="B36" i="17"/>
  <c r="B34" i="17"/>
  <c r="K6" i="26"/>
  <c r="I18" i="3"/>
  <c r="L13" i="26" s="1"/>
  <c r="H18" i="3"/>
  <c r="I19" i="3"/>
  <c r="L14" i="26" s="1"/>
  <c r="H19" i="3"/>
  <c r="K14" i="26" s="1"/>
  <c r="I20" i="3"/>
  <c r="L15" i="26" s="1"/>
  <c r="H20" i="3"/>
  <c r="K15" i="26" s="1"/>
  <c r="I21" i="3"/>
  <c r="L16" i="26" s="1"/>
  <c r="H21" i="3"/>
  <c r="K16" i="26" s="1"/>
  <c r="I22" i="3"/>
  <c r="L17" i="26" s="1"/>
  <c r="H22" i="3"/>
  <c r="K17" i="26" s="1"/>
  <c r="I23" i="3"/>
  <c r="L18" i="26" s="1"/>
  <c r="H23" i="3"/>
  <c r="K18" i="26" s="1"/>
  <c r="I24" i="3"/>
  <c r="L19" i="26" s="1"/>
  <c r="H24" i="3"/>
  <c r="K19" i="26" s="1"/>
  <c r="I25" i="3"/>
  <c r="L20" i="26" s="1"/>
  <c r="H25" i="3"/>
  <c r="K20" i="26" s="1"/>
  <c r="I26" i="3"/>
  <c r="L21" i="26" s="1"/>
  <c r="H26" i="3"/>
  <c r="K21" i="26" s="1"/>
  <c r="I27" i="3"/>
  <c r="L22" i="26" s="1"/>
  <c r="H27" i="3"/>
  <c r="K22" i="26" s="1"/>
  <c r="I28" i="3"/>
  <c r="L23" i="26" s="1"/>
  <c r="H28" i="3"/>
  <c r="K23" i="26" s="1"/>
  <c r="I29" i="3"/>
  <c r="L24" i="26" s="1"/>
  <c r="H29" i="3"/>
  <c r="K24" i="26" s="1"/>
  <c r="I30" i="3"/>
  <c r="L25" i="26" s="1"/>
  <c r="H30" i="3"/>
  <c r="K25" i="26" s="1"/>
  <c r="C26" i="17"/>
  <c r="B58" i="15"/>
  <c r="D65" i="15" s="1"/>
  <c r="B59" i="15"/>
  <c r="D81" i="15" s="1"/>
  <c r="B60" i="15"/>
  <c r="D100" i="15" s="1"/>
  <c r="B61" i="15"/>
  <c r="D117" i="15" s="1"/>
  <c r="C8" i="15"/>
  <c r="B5" i="15"/>
  <c r="A1" i="2"/>
  <c r="B6" i="2"/>
  <c r="D133" i="15"/>
  <c r="K43" i="26" l="1"/>
  <c r="G31" i="2"/>
  <c r="H31" i="2" s="1"/>
  <c r="L31" i="2" s="1"/>
  <c r="K46" i="26"/>
  <c r="G34" i="2"/>
  <c r="H34" i="2" s="1"/>
  <c r="L34" i="2" s="1"/>
  <c r="K42" i="26"/>
  <c r="G30" i="2"/>
  <c r="H30" i="2" s="1"/>
  <c r="L30" i="2" s="1"/>
  <c r="K45" i="26"/>
  <c r="G33" i="2"/>
  <c r="H33" i="2" s="1"/>
  <c r="L33" i="2" s="1"/>
  <c r="K44" i="26"/>
  <c r="G32" i="2"/>
  <c r="H32" i="2" s="1"/>
  <c r="L32" i="2" s="1"/>
  <c r="J19" i="3"/>
  <c r="P14" i="26" s="1"/>
  <c r="K26" i="26"/>
  <c r="G14" i="2"/>
  <c r="H14" i="2" s="1"/>
  <c r="L14" i="2" s="1"/>
  <c r="B38" i="17"/>
  <c r="D38" i="17" s="1"/>
  <c r="G28" i="17"/>
  <c r="B55" i="17"/>
  <c r="G24" i="17"/>
  <c r="D26" i="17"/>
  <c r="C11" i="15"/>
  <c r="C27" i="17"/>
  <c r="I31" i="3"/>
  <c r="J24" i="3"/>
  <c r="P19" i="26" s="1"/>
  <c r="H31" i="3"/>
  <c r="K13" i="26"/>
  <c r="J27" i="3"/>
  <c r="P22" i="26" s="1"/>
  <c r="L66" i="26"/>
  <c r="L64" i="26"/>
  <c r="L62" i="26"/>
  <c r="L42" i="26"/>
  <c r="L65" i="26"/>
  <c r="L63" i="26"/>
  <c r="D53" i="17"/>
  <c r="G25" i="17"/>
  <c r="G26" i="17"/>
  <c r="G27" i="17"/>
  <c r="H60" i="2"/>
  <c r="L47" i="26"/>
  <c r="M47" i="26"/>
  <c r="D46" i="17"/>
  <c r="D34" i="17"/>
  <c r="D35" i="17"/>
  <c r="B62" i="15"/>
  <c r="J21" i="3"/>
  <c r="P16" i="26" s="1"/>
  <c r="J29" i="3"/>
  <c r="P24" i="26" s="1"/>
  <c r="J20" i="3"/>
  <c r="P15" i="26" s="1"/>
  <c r="J30" i="3"/>
  <c r="P25" i="26" s="1"/>
  <c r="J18" i="3"/>
  <c r="J26" i="3"/>
  <c r="P21" i="26" s="1"/>
  <c r="J28" i="3"/>
  <c r="P23" i="26" s="1"/>
  <c r="J25" i="3"/>
  <c r="P20" i="26" s="1"/>
  <c r="J23" i="3"/>
  <c r="P18" i="26" s="1"/>
  <c r="J22" i="3"/>
  <c r="P17" i="26" s="1"/>
  <c r="P6" i="26"/>
  <c r="L6" i="26"/>
  <c r="N62" i="26"/>
  <c r="D51" i="17"/>
  <c r="D42" i="17"/>
  <c r="D44" i="17"/>
  <c r="D52" i="17"/>
  <c r="D43" i="17"/>
  <c r="D36" i="17"/>
  <c r="D45" i="17"/>
  <c r="C47" i="17"/>
  <c r="C39" i="17"/>
  <c r="B9" i="4"/>
  <c r="B47" i="17"/>
  <c r="D37" i="17"/>
  <c r="I60" i="2"/>
  <c r="D50" i="17"/>
  <c r="I35" i="2"/>
  <c r="P13" i="26" l="1"/>
  <c r="J31" i="3"/>
  <c r="L46" i="26"/>
  <c r="B39" i="17"/>
  <c r="D39" i="17" s="1"/>
  <c r="C12" i="15"/>
  <c r="D27" i="17"/>
  <c r="C55" i="17"/>
  <c r="D55" i="17" s="1"/>
  <c r="D54" i="17"/>
  <c r="N43" i="26"/>
  <c r="O44" i="26"/>
  <c r="N44" i="26"/>
  <c r="N64" i="26"/>
  <c r="O62" i="26"/>
  <c r="L45" i="26"/>
  <c r="N46" i="26"/>
  <c r="O45" i="26"/>
  <c r="N45" i="26"/>
  <c r="L44" i="26"/>
  <c r="N66" i="26"/>
  <c r="N42" i="26"/>
  <c r="N65" i="26"/>
  <c r="O63" i="26"/>
  <c r="N63" i="26"/>
  <c r="L43" i="26"/>
  <c r="N47" i="26"/>
  <c r="O26" i="26"/>
  <c r="N26" i="26"/>
  <c r="H35" i="2"/>
  <c r="L26" i="26"/>
  <c r="J60" i="2"/>
  <c r="K60" i="2"/>
  <c r="D47" i="17"/>
  <c r="J35" i="2"/>
  <c r="P45" i="26" l="1"/>
  <c r="P26" i="26"/>
  <c r="K35" i="2"/>
  <c r="G29" i="17"/>
  <c r="C25" i="17"/>
  <c r="P46" i="26"/>
  <c r="O46" i="26"/>
  <c r="P42" i="26"/>
  <c r="O42" i="26"/>
  <c r="P62" i="26"/>
  <c r="P64" i="26"/>
  <c r="O64" i="26"/>
  <c r="P43" i="26"/>
  <c r="O43" i="26"/>
  <c r="P44" i="26"/>
  <c r="P65" i="26"/>
  <c r="O65" i="26"/>
  <c r="P66" i="26"/>
  <c r="O66" i="26"/>
  <c r="P63" i="26"/>
  <c r="O47" i="26"/>
  <c r="P47" i="26"/>
  <c r="D25" i="17" l="1"/>
  <c r="C10" i="15"/>
  <c r="D34" i="15" s="1"/>
  <c r="L35" i="2"/>
  <c r="L60" i="2"/>
  <c r="L63" i="2" l="1"/>
  <c r="C24" i="17"/>
  <c r="C28" i="17" s="1"/>
  <c r="D24" i="17" l="1"/>
  <c r="C9" i="15"/>
  <c r="D16" i="15" s="1"/>
  <c r="D28" i="17"/>
  <c r="C13" i="15"/>
  <c r="C29" i="17"/>
  <c r="C31" i="17" s="1"/>
  <c r="D29" i="17" l="1"/>
  <c r="C1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Brenda Nelson Henry</author>
  </authors>
  <commentList>
    <comment ref="C9" authorId="0" shapeId="0" xr:uid="{00000000-0006-0000-0D00-000001000000}">
      <text>
        <r>
          <rPr>
            <b/>
            <sz val="9"/>
            <color indexed="81"/>
            <rFont val="Tahoma"/>
            <family val="2"/>
          </rPr>
          <t>Brenda Nelson Henry:</t>
        </r>
        <r>
          <rPr>
            <sz val="9"/>
            <color indexed="81"/>
            <rFont val="Tahoma"/>
            <family val="2"/>
          </rPr>
          <t xml:space="preserve">
Fringe Cost Apply to non FAU Students
</t>
        </r>
      </text>
    </comment>
  </commentList>
</comments>
</file>

<file path=xl/sharedStrings.xml><?xml version="1.0" encoding="utf-8"?>
<sst xmlns="http://schemas.openxmlformats.org/spreadsheetml/2006/main" count="6214" uniqueCount="604">
  <si>
    <t>FLORIDA ATLANTIC UNIVERSITY</t>
  </si>
  <si>
    <t>ACTIVITY AND SERVICE FEE BUDGET REQUEST FORM</t>
  </si>
  <si>
    <t>CATEGORY</t>
  </si>
  <si>
    <t>TOTAL SALARY &amp; BENEFITS</t>
  </si>
  <si>
    <t>DESCRIPTION</t>
  </si>
  <si>
    <t>Food Services</t>
  </si>
  <si>
    <t>(This Total Carries to Summary Page)</t>
  </si>
  <si>
    <t>Revenues</t>
  </si>
  <si>
    <t>Rate</t>
  </si>
  <si>
    <t>Benefits</t>
  </si>
  <si>
    <t>AMP</t>
  </si>
  <si>
    <t>Total</t>
  </si>
  <si>
    <t>SP</t>
  </si>
  <si>
    <t>Total SP</t>
  </si>
  <si>
    <t>OPS Fringe</t>
  </si>
  <si>
    <t xml:space="preserve">TOTAL </t>
  </si>
  <si>
    <t>Telephone:</t>
  </si>
  <si>
    <t>Email Address:</t>
  </si>
  <si>
    <t>Hourly</t>
  </si>
  <si>
    <t># of Weeks</t>
  </si>
  <si>
    <t># of People</t>
  </si>
  <si>
    <t>in the Position</t>
  </si>
  <si>
    <t># of Hours</t>
  </si>
  <si>
    <t>per Week</t>
  </si>
  <si>
    <t>in the Year</t>
  </si>
  <si>
    <t>Costs</t>
  </si>
  <si>
    <t>Enter 1, if not</t>
  </si>
  <si>
    <t>TOTAL OPS - Other than Graduate Assistants</t>
  </si>
  <si>
    <t xml:space="preserve"> (This Total Carries to Summary Page)</t>
  </si>
  <si>
    <t>Annual Rate</t>
  </si>
  <si>
    <t>Please enter employee data at current rate.</t>
  </si>
  <si>
    <t>Salaries And Benefits</t>
  </si>
  <si>
    <t>Other Personal Services</t>
  </si>
  <si>
    <t>Expenses</t>
  </si>
  <si>
    <t>Transfers Out</t>
  </si>
  <si>
    <t>Revenue</t>
  </si>
  <si>
    <t>SG Elections</t>
  </si>
  <si>
    <t>SG Judicial Branch</t>
  </si>
  <si>
    <t>President Executive Projects</t>
  </si>
  <si>
    <t>Weeks of Welcome</t>
  </si>
  <si>
    <t>Diversity Award Training</t>
  </si>
  <si>
    <t>Traditions Projects-Diver. Way</t>
  </si>
  <si>
    <t>Student Government Operations</t>
  </si>
  <si>
    <t>University Press Newspaper</t>
  </si>
  <si>
    <t>Homecoming</t>
  </si>
  <si>
    <t>University Wide Stipends</t>
  </si>
  <si>
    <t>Director of Student Media</t>
  </si>
  <si>
    <t>Veteran's Center</t>
  </si>
  <si>
    <t>LGBTQA Resource Center</t>
  </si>
  <si>
    <t>Boca Raton Student Union</t>
  </si>
  <si>
    <t>Broward Wellness Center</t>
  </si>
  <si>
    <t>Student Government Revenue</t>
  </si>
  <si>
    <t>Radio Station Revenue</t>
  </si>
  <si>
    <t>EXPENSES</t>
  </si>
  <si>
    <t>SALARIES &amp; BENEFITS</t>
  </si>
  <si>
    <t>Benefit Rates</t>
  </si>
  <si>
    <t xml:space="preserve">Total AMP </t>
  </si>
  <si>
    <t>Jupiter Program Board</t>
  </si>
  <si>
    <t>SG Banquet</t>
  </si>
  <si>
    <t>SG Senate</t>
  </si>
  <si>
    <t>SG Senate Contingency</t>
  </si>
  <si>
    <t>Boca Raton Program Board</t>
  </si>
  <si>
    <t>Position Title</t>
  </si>
  <si>
    <t>Fund</t>
  </si>
  <si>
    <t>Account Name:</t>
  </si>
  <si>
    <t>2.8%  OVERHEAD</t>
  </si>
  <si>
    <t>Programs and Services</t>
  </si>
  <si>
    <t>Support Services</t>
  </si>
  <si>
    <t>Travel</t>
  </si>
  <si>
    <t>SmartTag:</t>
  </si>
  <si>
    <t>Position Number</t>
  </si>
  <si>
    <t>Subtotal of OPS Wages</t>
  </si>
  <si>
    <t>Total OPS Costs</t>
  </si>
  <si>
    <t>TOTAL EXPENSE</t>
  </si>
  <si>
    <t>Filled/ Unfilled*</t>
  </si>
  <si>
    <r>
      <t xml:space="preserve">*If a position is unfilled, leave Position Title </t>
    </r>
    <r>
      <rPr>
        <b/>
        <u/>
        <sz val="11"/>
        <rFont val="Calibri"/>
        <family val="2"/>
      </rPr>
      <t>blank</t>
    </r>
    <r>
      <rPr>
        <sz val="11"/>
        <rFont val="Calibri"/>
        <family val="2"/>
      </rPr>
      <t>.</t>
    </r>
  </si>
  <si>
    <t>TOTAL TRANSFERS OUT</t>
  </si>
  <si>
    <t>FAU Student</t>
  </si>
  <si>
    <t xml:space="preserve">Justification: </t>
  </si>
  <si>
    <t>Other Personnel Services (OPS)</t>
  </si>
  <si>
    <t xml:space="preserve">       </t>
  </si>
  <si>
    <t>Transfers out</t>
  </si>
  <si>
    <t>Salaries and Benefits</t>
  </si>
  <si>
    <t>Amount Requested</t>
  </si>
  <si>
    <t>Food Services:</t>
  </si>
  <si>
    <t>Programs and Services:</t>
  </si>
  <si>
    <t>Travel:</t>
  </si>
  <si>
    <t>Support Services:</t>
  </si>
  <si>
    <t>Justification</t>
  </si>
  <si>
    <t xml:space="preserve">Name &amp; Title: </t>
  </si>
  <si>
    <t xml:space="preserve">            A&amp;S SUPPLEMENTAL BUDGET REQUEST DOCUMENTATION</t>
  </si>
  <si>
    <t>(Individually list each spend category requested.  Show the unit cost of each item, number needed, and total amount. Provide justification for each item and relate it to specific project objectives. If appropriate, certain items may be shown by an estimated amount per year times the number of direct staff in the budget category.)</t>
  </si>
  <si>
    <t>TAG001496</t>
  </si>
  <si>
    <t>SmartTag</t>
  </si>
  <si>
    <t>OPS</t>
  </si>
  <si>
    <t>TAG000493</t>
  </si>
  <si>
    <t>Jupiter Burrow Activity Center</t>
  </si>
  <si>
    <t>TAG001294</t>
  </si>
  <si>
    <t>TAG001295</t>
  </si>
  <si>
    <t>TAG001296</t>
  </si>
  <si>
    <t>Broward Program Board</t>
  </si>
  <si>
    <t>TAG001297</t>
  </si>
  <si>
    <t>TAG001309</t>
  </si>
  <si>
    <t>Davie Student Union Operation</t>
  </si>
  <si>
    <t>TAG001311</t>
  </si>
  <si>
    <t>TAG001313</t>
  </si>
  <si>
    <t>Boca Campus Recreation</t>
  </si>
  <si>
    <t>TAG001315</t>
  </si>
  <si>
    <t>TAG001488</t>
  </si>
  <si>
    <t>SG Conference Travel</t>
  </si>
  <si>
    <t>TAG001489</t>
  </si>
  <si>
    <t>TAG001492</t>
  </si>
  <si>
    <t>TAG001493</t>
  </si>
  <si>
    <t>TAG001494</t>
  </si>
  <si>
    <t>Graduate &amp; Professional Student Orgs (GPSO)</t>
  </si>
  <si>
    <t>TAG001495</t>
  </si>
  <si>
    <t>Graduate &amp; Professional Student Assoc. (GPSA)</t>
  </si>
  <si>
    <t>TAG001498</t>
  </si>
  <si>
    <t>TAG001499</t>
  </si>
  <si>
    <t>SG Lobby</t>
  </si>
  <si>
    <t>TAG001500</t>
  </si>
  <si>
    <t>TAG001501</t>
  </si>
  <si>
    <t>TAG001502</t>
  </si>
  <si>
    <t>TAG001503</t>
  </si>
  <si>
    <t>TAG001504</t>
  </si>
  <si>
    <t>TAG001505</t>
  </si>
  <si>
    <t>A&amp;S Accounting &amp; Budget Office</t>
  </si>
  <si>
    <t>TAG001506</t>
  </si>
  <si>
    <t>TAG001507</t>
  </si>
  <si>
    <t>TAG001508</t>
  </si>
  <si>
    <t>TAG001509</t>
  </si>
  <si>
    <t>SG Advisor Office</t>
  </si>
  <si>
    <t>TAG001510</t>
  </si>
  <si>
    <t>TAG001511</t>
  </si>
  <si>
    <t>TAG001513</t>
  </si>
  <si>
    <t>TAG001514</t>
  </si>
  <si>
    <t>TAG001515</t>
  </si>
  <si>
    <t>TAG001516</t>
  </si>
  <si>
    <t>TAG001517</t>
  </si>
  <si>
    <t>SG VP Executive Projects</t>
  </si>
  <si>
    <t>TAG001518</t>
  </si>
  <si>
    <t>TAG003502</t>
  </si>
  <si>
    <t xml:space="preserve">Student Involvement </t>
  </si>
  <si>
    <t>TAG003543</t>
  </si>
  <si>
    <t>TAG004958</t>
  </si>
  <si>
    <t>University Mascot</t>
  </si>
  <si>
    <t>TAG001317</t>
  </si>
  <si>
    <t>TAG001320</t>
  </si>
  <si>
    <t>TAG001324</t>
  </si>
  <si>
    <t>TAG001330</t>
  </si>
  <si>
    <t>TAG001331</t>
  </si>
  <si>
    <t>TAG001332</t>
  </si>
  <si>
    <t>TAG001334</t>
  </si>
  <si>
    <t>TAG001336</t>
  </si>
  <si>
    <t>TAG001339</t>
  </si>
  <si>
    <t>TAG001341</t>
  </si>
  <si>
    <t>TAG001342</t>
  </si>
  <si>
    <t>TAG001345</t>
  </si>
  <si>
    <t>TAG001490</t>
  </si>
  <si>
    <t>TAG001298</t>
  </si>
  <si>
    <t>SG Disability Services - Broward</t>
  </si>
  <si>
    <t>TAG001299</t>
  </si>
  <si>
    <t>SG Volunteer Center (S.A.V.I. Broward)</t>
  </si>
  <si>
    <t>TAG001300</t>
  </si>
  <si>
    <t>SG Achievement Awards Broward</t>
  </si>
  <si>
    <t>TAG001301</t>
  </si>
  <si>
    <t>SG Broward House Projects</t>
  </si>
  <si>
    <t>TAG001307</t>
  </si>
  <si>
    <t>SG Cultural Awareness Broward</t>
  </si>
  <si>
    <t>TAG001308</t>
  </si>
  <si>
    <t>Broward Campus Student Services</t>
  </si>
  <si>
    <t>TAG001321</t>
  </si>
  <si>
    <t>SG Executive Projects Broward</t>
  </si>
  <si>
    <t>TAG001327</t>
  </si>
  <si>
    <t>SG COSO - Broward</t>
  </si>
  <si>
    <t>TAG001329</t>
  </si>
  <si>
    <t>SG Stipends Broward</t>
  </si>
  <si>
    <t>TAG001333</t>
  </si>
  <si>
    <t>SG COSO Admin - Broward</t>
  </si>
  <si>
    <t>TAG001337</t>
  </si>
  <si>
    <t>SG Contingency Broward</t>
  </si>
  <si>
    <t>TAG001343</t>
  </si>
  <si>
    <t>SG Administration Broward</t>
  </si>
  <si>
    <t>TAG001310</t>
  </si>
  <si>
    <t>S.A.V.I. Jupiter</t>
  </si>
  <si>
    <t>TAG001316</t>
  </si>
  <si>
    <t>SG Student Affairs Jupiter</t>
  </si>
  <si>
    <t>TAG001319</t>
  </si>
  <si>
    <t>SG Jupiter House Projects</t>
  </si>
  <si>
    <t>TAG001322</t>
  </si>
  <si>
    <t>SG Executive Projects Jupiter</t>
  </si>
  <si>
    <t>TAG001323</t>
  </si>
  <si>
    <t>Diversity Student Services Jupiter</t>
  </si>
  <si>
    <t>TAG001325</t>
  </si>
  <si>
    <t>Campus SG Marketing Jupiter</t>
  </si>
  <si>
    <t>TAG001326</t>
  </si>
  <si>
    <t>SG COSO Admin - Jupiter</t>
  </si>
  <si>
    <t>TAG001328</t>
  </si>
  <si>
    <t>SG COSO - Jupiter</t>
  </si>
  <si>
    <t>TAG001344</t>
  </si>
  <si>
    <t>SG Administration Jupiter</t>
  </si>
  <si>
    <t>TAG006850</t>
  </si>
  <si>
    <t>Student Government Ride Share</t>
  </si>
  <si>
    <t>TAG001285</t>
  </si>
  <si>
    <t>TAG001286</t>
  </si>
  <si>
    <t>UWC Owl TV Revenue</t>
  </si>
  <si>
    <t>TAG001287</t>
  </si>
  <si>
    <t>TAG001288</t>
  </si>
  <si>
    <t>UP Publication Revenue UBIT</t>
  </si>
  <si>
    <t>TAG001289</t>
  </si>
  <si>
    <t>SG Program Board Revenue</t>
  </si>
  <si>
    <t>TAG001290</t>
  </si>
  <si>
    <t>SG Homecoming Revenue</t>
  </si>
  <si>
    <t>TAG001291</t>
  </si>
  <si>
    <t>TAG001292</t>
  </si>
  <si>
    <t>LGBTQ (SG Book Loan) Revenue</t>
  </si>
  <si>
    <t>TAG001927</t>
  </si>
  <si>
    <t>SG Alternative Breaks Revenue</t>
  </si>
  <si>
    <t>TAG005101</t>
  </si>
  <si>
    <t>SG University Mascot Revenue</t>
  </si>
  <si>
    <t>TAG001230</t>
  </si>
  <si>
    <t>Jupiter Burrow Student Union (Reserve)</t>
  </si>
  <si>
    <t>TAG001231</t>
  </si>
  <si>
    <t>Boca Rec Fit Equip Replace (Reserve)</t>
  </si>
  <si>
    <t>TAG001284</t>
  </si>
  <si>
    <t>VPSA A&amp;S Reserve</t>
  </si>
  <si>
    <t>TAG001686</t>
  </si>
  <si>
    <t>Davie/Broward Campus Rec (Reserve)</t>
  </si>
  <si>
    <t>TAG001687</t>
  </si>
  <si>
    <t>Davie Student Union (Reserve)</t>
  </si>
  <si>
    <t>TAG001924</t>
  </si>
  <si>
    <t>Campus Recreation - Jupiter (Reserve)</t>
  </si>
  <si>
    <t>FAU Master Account Set: Budget Pool - OPS</t>
  </si>
  <si>
    <t>Student Government *1</t>
  </si>
  <si>
    <t>(Blank)</t>
  </si>
  <si>
    <t>TAG005800 Davie University Center</t>
  </si>
  <si>
    <t>FAU Master Account Set: Budget Pool - INTRA-Fund Transfers Out</t>
  </si>
  <si>
    <t>FAU Master Account Set: Budget Pool - Expense</t>
  </si>
  <si>
    <t>TAG004958 Student Government - University Mascot</t>
  </si>
  <si>
    <t>FAU Master Account Set: Budget Pool - INTER-Fund Transfers Out</t>
  </si>
  <si>
    <t>TAG003543 Boca Raton Student Union</t>
  </si>
  <si>
    <t>FAU Master Account Set: Budget Pool - Salaries &amp; Benefits (AMP, SP, Faculty)</t>
  </si>
  <si>
    <t>TAG003502 Student Government - Student Involvement</t>
  </si>
  <si>
    <t>TAG001518 Weeks of Welcome</t>
  </si>
  <si>
    <t>TAG001517 Student Government - Vice President's Executive Project</t>
  </si>
  <si>
    <t>TAG001516 Military and Veterans Student Success Center</t>
  </si>
  <si>
    <t>TAG001515 University Wide Stipends</t>
  </si>
  <si>
    <t>TAG001514 University Press Newspaper</t>
  </si>
  <si>
    <t>TAG001513 Traditions Projects-Diver. Way</t>
  </si>
  <si>
    <t>TAG001512 Student Leadership Conference</t>
  </si>
  <si>
    <t>TAG001511 Student Government - Senate</t>
  </si>
  <si>
    <t>TAG001510 Student Government - Operations</t>
  </si>
  <si>
    <t>TAG001509 Student Government - Advisor Office</t>
  </si>
  <si>
    <t>TAG001508 Student Government - Television Station</t>
  </si>
  <si>
    <t>TAG001507 Student Government - Judicial Branch</t>
  </si>
  <si>
    <t>TAG001506 Student Government - Elections</t>
  </si>
  <si>
    <t>TAG001505 Student Government - Accounting &amp; Budget Office</t>
  </si>
  <si>
    <t>TAG001504 Senate Contingency</t>
  </si>
  <si>
    <t>TAG001503 Radio Station</t>
  </si>
  <si>
    <t>TAG001502 President Executive Projects</t>
  </si>
  <si>
    <t>TAG001501 Student Accessibility Week</t>
  </si>
  <si>
    <t>TAG001500 Office of Greek Life</t>
  </si>
  <si>
    <t>TAG001499 Student Government - Lobby</t>
  </si>
  <si>
    <t>TAG001498 LGBTQA Resource Center</t>
  </si>
  <si>
    <t>TAG001496 Homecoming</t>
  </si>
  <si>
    <t>TAG001495 Graduate Student Association</t>
  </si>
  <si>
    <t>TAG001494 Graduate and Professional Clubs</t>
  </si>
  <si>
    <t>TAG001493 Diversity Award Training</t>
  </si>
  <si>
    <t>TAG001492 Director of Student Media</t>
  </si>
  <si>
    <t>TAG001490 Student Government - S.A.V.I</t>
  </si>
  <si>
    <t>TAG001489 Student Government - Program Board</t>
  </si>
  <si>
    <t>TAG001488 Student Government - Conference Travel</t>
  </si>
  <si>
    <t>TAG001347 Unallocated Student Activity Fees</t>
  </si>
  <si>
    <t>TAG001345 Student Government - Administration</t>
  </si>
  <si>
    <t>TAG001344 Student Government - Administration - Jupiter</t>
  </si>
  <si>
    <t>TAG001343 Student Government - Administration - Broward</t>
  </si>
  <si>
    <t>TAG001342 Black Student Union</t>
  </si>
  <si>
    <t>TAG001341 Student Government - Aids/Peer Education</t>
  </si>
  <si>
    <t>TAG001339 Student Government - Contingency</t>
  </si>
  <si>
    <t>TAG001337 Student Government - House Contingency Broward</t>
  </si>
  <si>
    <t>TAG001336 Student Government - COSO</t>
  </si>
  <si>
    <t>TAG001334 Student Government - Governor - Projects</t>
  </si>
  <si>
    <t>TAG001333 Student Government - ICC Revenue - Broward</t>
  </si>
  <si>
    <t>TAG001332 Student Government - Night Owls</t>
  </si>
  <si>
    <t>TAG001331 Student Government - Student Accessibility Services</t>
  </si>
  <si>
    <t>TAG001330 Student Government - Stipends</t>
  </si>
  <si>
    <t>TAG001329 Student Government - Stipends - Broward</t>
  </si>
  <si>
    <t>TAG001328 Campus Club Accounts - Jupiter</t>
  </si>
  <si>
    <t>TAG001327 Campus Club Accounts - Broward</t>
  </si>
  <si>
    <t>TAG001326 Campus Inter-Club Council - Jupiter</t>
  </si>
  <si>
    <t>TAG001325 Campus Student Government Marketing - Jupiter</t>
  </si>
  <si>
    <t>TAG001324 COSO Administration</t>
  </si>
  <si>
    <t>TAG001323 Diversity Student Services - Jupiter</t>
  </si>
  <si>
    <t>TAG001322 Student Government - Governor Executive Projects Jupiter</t>
  </si>
  <si>
    <t>TAG001321 Student Government - Governor Executive Projects Broward</t>
  </si>
  <si>
    <t>TAG001320 Student Government - House Projects</t>
  </si>
  <si>
    <t>TAG001319 Student Government - House Projects - Jupiter</t>
  </si>
  <si>
    <t>TAG001317 Sport Club Council</t>
  </si>
  <si>
    <t>TAG001316 Student Government - Student Affairs - Jupiter</t>
  </si>
  <si>
    <t>TAG001315 Student Government - Banquet</t>
  </si>
  <si>
    <t>TAG001313 Student Government - Campus Recreation Facility Ops</t>
  </si>
  <si>
    <t>TAG001311 Student Government - Program Board - Jupiter</t>
  </si>
  <si>
    <t>TAG001310 Student Government - S.A.V.I - Jupiter</t>
  </si>
  <si>
    <t>TAG001309 Student Government - Operations - Davie</t>
  </si>
  <si>
    <t>TAG001308 Broward Campus - Student Services</t>
  </si>
  <si>
    <t>TAG001307 Student Government - Cultural Awareness - Broward</t>
  </si>
  <si>
    <t>TAG001301 Student Government - Broward House Projects</t>
  </si>
  <si>
    <t>TAG001300 Student Government - Achievement Awards - Broward</t>
  </si>
  <si>
    <t>TAG001299 Student Government - Volunteer Center - Broward</t>
  </si>
  <si>
    <t>TAG001298 Student Government - Student Accessibility Services Broward</t>
  </si>
  <si>
    <t>TAG001297 Student Government - Involvement and Leadership - Davie</t>
  </si>
  <si>
    <t>TAG001296 Student Government - Owl Production - Broward</t>
  </si>
  <si>
    <t>TAG001295 Student Government - Wellness Center - Broward</t>
  </si>
  <si>
    <t>TAG001294 Student Government - Student Life and Recreation - Jupiter</t>
  </si>
  <si>
    <t>TAG000493 Jupiter - Burrow Activity Center</t>
  </si>
  <si>
    <t>Percentage Remaining</t>
  </si>
  <si>
    <t>Available Balance</t>
  </si>
  <si>
    <t>Total Actual/Reserved</t>
  </si>
  <si>
    <t>Commitment</t>
  </si>
  <si>
    <t>Obligation</t>
  </si>
  <si>
    <t>Actual Expenses/Transfer Out</t>
  </si>
  <si>
    <t>Adjusted Budget Expenses</t>
  </si>
  <si>
    <t>Amendments Expenses/Transfer Out</t>
  </si>
  <si>
    <t>Original Budget Expenses/Transfer Out</t>
  </si>
  <si>
    <t>Ledger Account Summary</t>
  </si>
  <si>
    <t>Fund Type</t>
  </si>
  <si>
    <t>Project</t>
  </si>
  <si>
    <t>Available</t>
  </si>
  <si>
    <t>Budget Amendment Status</t>
  </si>
  <si>
    <t>Include Payroll Details
Include Reserved Journals
Report by Accounting Date using Plan Structure</t>
  </si>
  <si>
    <t>Select Options</t>
  </si>
  <si>
    <t>FAU Operating Budget</t>
  </si>
  <si>
    <t>Budget Structure</t>
  </si>
  <si>
    <t>Period</t>
  </si>
  <si>
    <t>Select Cost Center or Cost Center Hierarchy</t>
  </si>
  <si>
    <t>Florida Atlantic University</t>
  </si>
  <si>
    <t>Company</t>
  </si>
  <si>
    <t>FAU Budget to Actual Expenses By SmartTag &amp; Fund Type</t>
  </si>
  <si>
    <t>SmartTag and Name</t>
  </si>
  <si>
    <t>TAG001347</t>
  </si>
  <si>
    <t>TAG001512</t>
  </si>
  <si>
    <t>TAG005800</t>
  </si>
  <si>
    <t>Row Labels</t>
  </si>
  <si>
    <t>Grand Total</t>
  </si>
  <si>
    <t>Column Labels</t>
  </si>
  <si>
    <t>Sum of Actual Expenses/Transfer Out</t>
  </si>
  <si>
    <t>% of Budget Spent</t>
  </si>
  <si>
    <t>2018-2019
ACTUALS</t>
  </si>
  <si>
    <t>2017-2018
ACTUALS</t>
  </si>
  <si>
    <t>Cost Center Hierarchy: Student Government Operating *4</t>
  </si>
  <si>
    <t>FY2018 - Jun</t>
  </si>
  <si>
    <t>TAG001340</t>
  </si>
  <si>
    <t>TAG001491</t>
  </si>
  <si>
    <t>Auxiliary Enterprises *1</t>
  </si>
  <si>
    <t>Values</t>
  </si>
  <si>
    <t>Total Sum of Actual Expenses/Transfer Out</t>
  </si>
  <si>
    <t>Total Sum of Original Budget Expenses/Transfer Out</t>
  </si>
  <si>
    <t>Sum of Original Budget Expenses/Transfer Out</t>
  </si>
  <si>
    <t>FY2017 - Jun</t>
  </si>
  <si>
    <t>SmartTag Name</t>
  </si>
  <si>
    <t>3 YR AVERAGE EXPENDITURES</t>
  </si>
  <si>
    <t>Possible Merit/State  Benefit Increase @3 %</t>
  </si>
  <si>
    <t>Possible Merit/State Salary Increase @3 %</t>
  </si>
  <si>
    <t xml:space="preserve"> Annual Salary Rate</t>
  </si>
  <si>
    <t>Annual Benefits</t>
  </si>
  <si>
    <t>Total Possible Merit/State</t>
  </si>
  <si>
    <t>Total Salaries and Benefits w/Possible Merit/State</t>
  </si>
  <si>
    <t>Total Salaries and Benefits</t>
  </si>
  <si>
    <t xml:space="preserve">FTE:  % of Salary paid from this account
</t>
  </si>
  <si>
    <t>FTE:  % of Salary paid from this account</t>
  </si>
  <si>
    <t>Annual Salary Rate paid by this account</t>
  </si>
  <si>
    <t>Requested Budget</t>
  </si>
  <si>
    <t xml:space="preserve"> Requested Budget</t>
  </si>
  <si>
    <t>2020-2021
Requested Budget</t>
  </si>
  <si>
    <t>University Wide</t>
  </si>
  <si>
    <t>Expense Type</t>
  </si>
  <si>
    <t>Expense Description</t>
  </si>
  <si>
    <t>Cost Center:</t>
  </si>
  <si>
    <t>Non Employee</t>
  </si>
  <si>
    <t># of Hrs/Wk</t>
  </si>
  <si>
    <t># of Wks</t>
  </si>
  <si>
    <t># of Positions</t>
  </si>
  <si>
    <t>Wages</t>
  </si>
  <si>
    <t>Fringe</t>
  </si>
  <si>
    <t>Total Amount</t>
  </si>
  <si>
    <t>Salaries &amp; Benefits</t>
  </si>
  <si>
    <t>Position #</t>
  </si>
  <si>
    <t>2019-2020
ACTUALS</t>
  </si>
  <si>
    <t>2019-2020
APPROVED BUDGET</t>
  </si>
  <si>
    <t>2018-2019
APPROVED BUDGET</t>
  </si>
  <si>
    <t>2017-2018
APPROVED BUDGET</t>
  </si>
  <si>
    <t>FOR THE FISCAL YEAR ENDING June 30, 2022</t>
  </si>
  <si>
    <t>2021-2022</t>
  </si>
  <si>
    <t>2020-2021
APPROVED BUDGET</t>
  </si>
  <si>
    <t>TAG001230 Jupiter Burrow Student Union - SG Reserve</t>
  </si>
  <si>
    <t>TAG001231 Boca Rec Fit Equip Replacement - SG Reserve</t>
  </si>
  <si>
    <t>P-7856(R) FY19 - BLDG 91/RM-ALL - Drywall repairs at recreation &amp; Fitness Center BLDG 91</t>
  </si>
  <si>
    <t>P-7857(R) FY19 - BLDG 91/RM-ALL - Fiber glass repair recreation &amp; Fitness Center BLDG 91</t>
  </si>
  <si>
    <t>P-7955(R) FY20 - RC-91  Studio B Floor Replacement</t>
  </si>
  <si>
    <t>P-7996(R) FY20 - Bldg.RC 91 Turnstile Replacement</t>
  </si>
  <si>
    <t>P-7997(R) FY20 - RC-91Campus Recreation 115E&amp;D-Replacing Tiles</t>
  </si>
  <si>
    <t>TAG001284 VPSA A&amp;S Reserve</t>
  </si>
  <si>
    <t>BT-685 FY17-CI+A - Student Union  Renovation-Boca</t>
  </si>
  <si>
    <t>TAG001285 Radio Station</t>
  </si>
  <si>
    <t>TAG001286 UWC - Owl TV</t>
  </si>
  <si>
    <t>TAG001287 UWC - UP Publication</t>
  </si>
  <si>
    <t>TAG001288 UP Publication</t>
  </si>
  <si>
    <t>TAG001289 Student Government - Program Board</t>
  </si>
  <si>
    <t>TAG001290 Student Government - Homecoming</t>
  </si>
  <si>
    <t>TAG001291 Student Government - Revenue</t>
  </si>
  <si>
    <t>TAG001292 Student Government - Book Loan Replacement</t>
  </si>
  <si>
    <t>BT-685 FY18-CI+A - Student Union  Renovation-Boca</t>
  </si>
  <si>
    <t>TAG001686 Davie/Broward Campus Rec - SG Reserve</t>
  </si>
  <si>
    <t>TAG001687 Davie Student Union - SG Reserve</t>
  </si>
  <si>
    <t>P-8019(R) FY20 - BC54 Student Union-New hand dryers to install in Bathrooms  at Davie  Campus</t>
  </si>
  <si>
    <t>TAG001924 Campus Rec Jupiter - SG Reserve</t>
  </si>
  <si>
    <t>TAG001927 Student Government - Alternative Breaks Revenue</t>
  </si>
  <si>
    <t>TAG005101 Student Government - University Mascot Revenue</t>
  </si>
  <si>
    <t>TAG006850 Student Government Ride Share</t>
  </si>
  <si>
    <t>% Change to
2020-2021
Approved Budget</t>
  </si>
  <si>
    <t>SMARTTAG</t>
  </si>
  <si>
    <t>Cost Center</t>
  </si>
  <si>
    <t>DEPARTMENT</t>
  </si>
  <si>
    <t>CC0302</t>
  </si>
  <si>
    <t>CC0646</t>
  </si>
  <si>
    <t>Jupiter Campus Rec</t>
  </si>
  <si>
    <t>CC0645</t>
  </si>
  <si>
    <t>CC0644</t>
  </si>
  <si>
    <t>CC0643</t>
  </si>
  <si>
    <t>Student Involvement and Leadership-Davie</t>
  </si>
  <si>
    <t>CC0601</t>
  </si>
  <si>
    <t>CC0580</t>
  </si>
  <si>
    <t>CC0577</t>
  </si>
  <si>
    <t>CC0574</t>
  </si>
  <si>
    <t>CC0579</t>
  </si>
  <si>
    <t>CC0583</t>
  </si>
  <si>
    <t>CC0584</t>
  </si>
  <si>
    <t>CC0585</t>
  </si>
  <si>
    <t>CC0586</t>
  </si>
  <si>
    <t>CC0587</t>
  </si>
  <si>
    <t>CC0589</t>
  </si>
  <si>
    <t>CC0590</t>
  </si>
  <si>
    <t>CC0591</t>
  </si>
  <si>
    <t>Fraternity &amp; Sorority Life (Office of Greek Life)</t>
  </si>
  <si>
    <t>CC0592</t>
  </si>
  <si>
    <t>Student Accessibility Week</t>
  </si>
  <si>
    <t>CC0593</t>
  </si>
  <si>
    <t>CC0594</t>
  </si>
  <si>
    <t>Owl Radio Station (Radio Station)</t>
  </si>
  <si>
    <t>CC0595</t>
  </si>
  <si>
    <t>CC0596</t>
  </si>
  <si>
    <t>CC0597</t>
  </si>
  <si>
    <t>CC0598</t>
  </si>
  <si>
    <t>CC0599</t>
  </si>
  <si>
    <t>Owl TV Station (SG Television Station)</t>
  </si>
  <si>
    <t>CC0600</t>
  </si>
  <si>
    <t>CC0602</t>
  </si>
  <si>
    <t>CC0604</t>
  </si>
  <si>
    <t>CC0605</t>
  </si>
  <si>
    <t>CC0606</t>
  </si>
  <si>
    <t>CC0607</t>
  </si>
  <si>
    <t>CC0608</t>
  </si>
  <si>
    <t>CC0609</t>
  </si>
  <si>
    <t>CC1307</t>
  </si>
  <si>
    <t>CC1369</t>
  </si>
  <si>
    <t>CC1874</t>
  </si>
  <si>
    <t>CC2130</t>
  </si>
  <si>
    <t>Budget Committee</t>
  </si>
  <si>
    <t>CC0642</t>
  </si>
  <si>
    <t>CC0641</t>
  </si>
  <si>
    <t>CC0823</t>
  </si>
  <si>
    <t>CC0822</t>
  </si>
  <si>
    <t>CC0817</t>
  </si>
  <si>
    <t>CC0816</t>
  </si>
  <si>
    <t>CC0799</t>
  </si>
  <si>
    <t>CC0798</t>
  </si>
  <si>
    <t>CC0797</t>
  </si>
  <si>
    <t>CC0560</t>
  </si>
  <si>
    <t>CC0795</t>
  </si>
  <si>
    <t>CC0804</t>
  </si>
  <si>
    <t>Boca</t>
  </si>
  <si>
    <t>CC0801</t>
  </si>
  <si>
    <t>CC0814</t>
  </si>
  <si>
    <t>CC0800</t>
  </si>
  <si>
    <t>CC0569</t>
  </si>
  <si>
    <t>CC0812</t>
  </si>
  <si>
    <t>CC0566</t>
  </si>
  <si>
    <t>CC0565</t>
  </si>
  <si>
    <t>CC0564</t>
  </si>
  <si>
    <t>CC0805</t>
  </si>
  <si>
    <t>Northern</t>
  </si>
  <si>
    <t>CC0550</t>
  </si>
  <si>
    <t>CC0551</t>
  </si>
  <si>
    <t>CC1881</t>
  </si>
  <si>
    <t>CC0794</t>
  </si>
  <si>
    <t>CC0793</t>
  </si>
  <si>
    <t>CC0547</t>
  </si>
  <si>
    <t>CC0792</t>
  </si>
  <si>
    <t>CC0791</t>
  </si>
  <si>
    <t>CC1900</t>
  </si>
  <si>
    <t>CC0790</t>
  </si>
  <si>
    <t>CC0897</t>
  </si>
  <si>
    <t>CC0548</t>
  </si>
  <si>
    <t>CC1507</t>
  </si>
  <si>
    <t>CC0803</t>
  </si>
  <si>
    <t>CC0896</t>
  </si>
  <si>
    <t>Reserves</t>
  </si>
  <si>
    <t>Account Type:</t>
  </si>
  <si>
    <t xml:space="preserve">ACCOUNT MANAGER INFORMATION:                                       </t>
  </si>
  <si>
    <t>Beginning  Revenue or Reserve Account Fund Balance:</t>
  </si>
  <si>
    <t>Revenue or Reserve Year End Fund Balance:</t>
  </si>
  <si>
    <t>2022 Revenues/Transfers In:</t>
  </si>
  <si>
    <t>Available 2022 Fund Balance:</t>
  </si>
  <si>
    <t>REVENUE FUND SUMMARY AND DETAIL</t>
  </si>
  <si>
    <t>REVENUES FROM REVENUE GENERATING EVENTS/SERVICES</t>
  </si>
  <si>
    <t>Revenue Source:</t>
  </si>
  <si>
    <t>Total Revenues</t>
  </si>
  <si>
    <t>TRANSFERS IN</t>
  </si>
  <si>
    <t>Transfers In from TAG(s):</t>
  </si>
  <si>
    <t>Total Transfers In</t>
  </si>
  <si>
    <t>Total Revenue</t>
  </si>
  <si>
    <t>Division (CC Level *2)</t>
  </si>
  <si>
    <t>Unit (CC Level *3)</t>
  </si>
  <si>
    <t>College/Department (CC Level *4)</t>
  </si>
  <si>
    <t>Fund *1</t>
  </si>
  <si>
    <t>Foundation Fund Code</t>
  </si>
  <si>
    <t>Current FY Beginning Balance</t>
  </si>
  <si>
    <t>Transfers IN</t>
  </si>
  <si>
    <t>Transfers OUT</t>
  </si>
  <si>
    <t>Cumulative Available SmartTag Balance</t>
  </si>
  <si>
    <t>Obligations - projected expenditures</t>
  </si>
  <si>
    <t>Commitments - projected expenditures</t>
  </si>
  <si>
    <t>PROJECTED Available Balance (not Actual)</t>
  </si>
  <si>
    <t>FAU_F0175 Radio Station</t>
  </si>
  <si>
    <t>CC0550 Student Media</t>
  </si>
  <si>
    <t>Student Affairs *2</t>
  </si>
  <si>
    <t>Student Government *3</t>
  </si>
  <si>
    <t>SG-Reserves *4</t>
  </si>
  <si>
    <t>FAU_F0174 Owl TV</t>
  </si>
  <si>
    <t>CC0551 UWC - Owl TV</t>
  </si>
  <si>
    <t>FAU_F0173 UP Publications</t>
  </si>
  <si>
    <t>CC1881 UP Publications</t>
  </si>
  <si>
    <t>FAU_F0168 Student Governement General Revenue</t>
  </si>
  <si>
    <t>CC0794 Student Government - Program Board Revenue</t>
  </si>
  <si>
    <t>CC0793 Student Government - UWC Homecoming Revenue</t>
  </si>
  <si>
    <t>CC0547 Student Government - Revenue</t>
  </si>
  <si>
    <t>CC0792 Student Government - Book Loan Replacement</t>
  </si>
  <si>
    <t>CC0791 Student Governement - Alternative Breaks Revenue</t>
  </si>
  <si>
    <t>CC1900 Student Government - University Mascot Revenue</t>
  </si>
  <si>
    <t>FAU_F0660 Student Union</t>
  </si>
  <si>
    <t>CC0790 Jupiter Student Union - SG Reserve</t>
  </si>
  <si>
    <t>FAU_F0021 Campus Recreation</t>
  </si>
  <si>
    <t>CC0897 Boca Rec Fit Equip Replacement - SG Reserve</t>
  </si>
  <si>
    <t>FAU_F0176 A&amp;S Fee Reserve</t>
  </si>
  <si>
    <t>CC0548 VPSA A&amp;S Reserve</t>
  </si>
  <si>
    <t>CC1507 Davie/Broward Campus Rec - SG Reserve</t>
  </si>
  <si>
    <t>CC0803 Davie Student Union - SG Reserve</t>
  </si>
  <si>
    <t>CC0896 Campus Rec Jupiter - SG Reserve</t>
  </si>
  <si>
    <t>SmartTag and name</t>
  </si>
  <si>
    <t>P-7858(R) FY19 - BLDG 91/RM- Entrance - Main entrance store front doors repairs at recreation &amp; fitness Center BLDG 91</t>
  </si>
  <si>
    <t>TAG001232 Boca Raton Campus Rec - SG Reserve (inactive)</t>
  </si>
  <si>
    <t>TAG001232</t>
  </si>
  <si>
    <t>TAG001346 Boca Graduate Students Programs (inactive)</t>
  </si>
  <si>
    <t>TAG001346</t>
  </si>
  <si>
    <t>P-7552(R) FY18 - BC-51-replace current flooring/tile @ entrance hallway</t>
  </si>
  <si>
    <t>TAG001340 Student Government - Book Loan (inactive)</t>
  </si>
  <si>
    <t>TAG001491 CCE Alternative Spring Break (inactive)</t>
  </si>
  <si>
    <t>SmartTag2</t>
  </si>
  <si>
    <t>Facility</t>
  </si>
  <si>
    <t>University Wide - Transferred Out</t>
  </si>
  <si>
    <t>Yes</t>
  </si>
  <si>
    <t>Facility:</t>
  </si>
  <si>
    <t xml:space="preserve">OTHER PERSONNEL SERVICES </t>
  </si>
  <si>
    <t>Graduate</t>
  </si>
  <si>
    <t>Cash Transfers Out to Reserves/Revenue SmartTag(s):</t>
  </si>
  <si>
    <t>Broward</t>
  </si>
  <si>
    <t>CC0815</t>
  </si>
  <si>
    <t>SAVI Boca</t>
  </si>
  <si>
    <t>CC0813</t>
  </si>
  <si>
    <t>CC0570</t>
  </si>
  <si>
    <t>CC0567</t>
  </si>
  <si>
    <t>CC0563</t>
  </si>
  <si>
    <t>CC0561</t>
  </si>
  <si>
    <t>CC0559</t>
  </si>
  <si>
    <t>CC0557</t>
  </si>
  <si>
    <t>CC0556</t>
  </si>
  <si>
    <t>CC0554</t>
  </si>
  <si>
    <t>CC0553</t>
  </si>
  <si>
    <t>CC0552</t>
  </si>
  <si>
    <t>CC0811</t>
  </si>
  <si>
    <t>Sports Club Council</t>
  </si>
  <si>
    <t>SG Raton House</t>
  </si>
  <si>
    <t>SG COSO Admin - Boca</t>
  </si>
  <si>
    <t>SG Stipends Boca</t>
  </si>
  <si>
    <t>SG Student Accessiblity Services</t>
  </si>
  <si>
    <t>SG Night Owls</t>
  </si>
  <si>
    <t>SG Governor Projects</t>
  </si>
  <si>
    <t>SG COSO - Boca</t>
  </si>
  <si>
    <t>SG Contingency Boca</t>
  </si>
  <si>
    <t>SG Aids/Peer Education (PET)</t>
  </si>
  <si>
    <t>Multicultural Programming (Black Student Union)</t>
  </si>
  <si>
    <t>SG Administration Boca</t>
  </si>
  <si>
    <t>2021-2022
BUDGET REQUEST</t>
  </si>
  <si>
    <t>FY 21 Net (Revenue less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</si>
</sst>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quot;$&quot;#,##0.00"/>
    <numFmt numFmtId="165" formatCode="&quot;$&quot;#,##0"/>
    <numFmt numFmtId="166" formatCode="#,##0.00%;\(#,##0.00%\)"/>
    <numFmt numFmtId="167" formatCode="#,##0.00;\(#,##0.00\)"/>
    <numFmt numFmtId="168" formatCode="#,##0.00####;\(#,##0.00####\)"/>
  </numFmts>
  <fonts count="43" x14ac:knownFonts="1">
    <font>
      <sz val="10"/>
      <name val="Arial"/>
    </font>
    <font>
      <sz val="10"/>
      <name val="Arial"/>
      <family val="2"/>
    </font>
    <font>
      <sz val="8"/>
      <name val="Arial"/>
      <family val="2"/>
    </font>
    <font>
      <sz val="10"/>
      <name val="Arial"/>
      <family val="2"/>
    </font>
    <font>
      <b/>
      <sz val="10"/>
      <name val="Arial"/>
      <family val="2"/>
    </font>
    <font>
      <sz val="11"/>
      <name val="Calibri"/>
      <family val="2"/>
    </font>
    <font>
      <sz val="11"/>
      <color indexed="9"/>
      <name val="Calibri"/>
      <family val="2"/>
    </font>
    <font>
      <b/>
      <sz val="11"/>
      <name val="Calibri"/>
      <family val="2"/>
    </font>
    <font>
      <sz val="11"/>
      <name val="Calibri"/>
      <family val="2"/>
    </font>
    <font>
      <b/>
      <i/>
      <sz val="11"/>
      <name val="Calibri"/>
      <family val="2"/>
    </font>
    <font>
      <b/>
      <sz val="11"/>
      <color indexed="10"/>
      <name val="Calibri"/>
      <family val="2"/>
    </font>
    <font>
      <b/>
      <u/>
      <sz val="11"/>
      <name val="Calibri"/>
      <family val="2"/>
    </font>
    <font>
      <u/>
      <sz val="10"/>
      <color theme="10"/>
      <name val="Arial"/>
      <family val="2"/>
    </font>
    <font>
      <b/>
      <sz val="11"/>
      <name val="Calibri"/>
      <family val="2"/>
      <scheme val="minor"/>
    </font>
    <font>
      <sz val="11"/>
      <name val="Calibri"/>
      <family val="2"/>
      <scheme val="minor"/>
    </font>
    <font>
      <sz val="11"/>
      <color rgb="FF000000"/>
      <name val="Calibri"/>
      <family val="2"/>
      <scheme val="minor"/>
    </font>
    <font>
      <b/>
      <sz val="11"/>
      <color rgb="FFFF0000"/>
      <name val="Calibri"/>
      <family val="2"/>
      <scheme val="minor"/>
    </font>
    <font>
      <i/>
      <sz val="11"/>
      <name val="Calibri"/>
      <family val="2"/>
      <scheme val="minor"/>
    </font>
    <font>
      <b/>
      <u/>
      <sz val="11"/>
      <name val="Calibri"/>
      <family val="2"/>
      <scheme val="minor"/>
    </font>
    <font>
      <sz val="9"/>
      <color indexed="81"/>
      <name val="Tahoma"/>
      <family val="2"/>
    </font>
    <font>
      <b/>
      <sz val="9"/>
      <color indexed="81"/>
      <name val="Tahoma"/>
      <family val="2"/>
    </font>
    <font>
      <b/>
      <sz val="10"/>
      <name val="Arial"/>
      <family val="2"/>
    </font>
    <font>
      <b/>
      <i/>
      <sz val="10"/>
      <name val="Arial"/>
      <family val="2"/>
    </font>
    <font>
      <b/>
      <sz val="11"/>
      <color theme="1"/>
      <name val="Calibri"/>
      <family val="2"/>
    </font>
    <font>
      <b/>
      <sz val="11"/>
      <color theme="0"/>
      <name val="Calibri"/>
      <family val="2"/>
    </font>
    <font>
      <u/>
      <sz val="10"/>
      <color theme="1"/>
      <name val="Arial"/>
      <family val="2"/>
    </font>
    <font>
      <b/>
      <i/>
      <sz val="10"/>
      <name val="Arial"/>
      <family val="2"/>
    </font>
    <font>
      <sz val="10"/>
      <color rgb="FFFF0000"/>
      <name val="Arial"/>
      <family val="2"/>
    </font>
    <font>
      <sz val="11"/>
      <color theme="1"/>
      <name val="Calibri"/>
      <family val="2"/>
    </font>
    <font>
      <b/>
      <sz val="14"/>
      <color theme="0"/>
      <name val="Calibri"/>
      <family val="2"/>
    </font>
    <font>
      <sz val="10"/>
      <name val="Arial"/>
      <family val="2"/>
    </font>
    <font>
      <b/>
      <sz val="11"/>
      <color theme="0"/>
      <name val="Calibri"/>
      <family val="2"/>
      <scheme val="minor"/>
    </font>
    <font>
      <b/>
      <sz val="14"/>
      <color theme="0"/>
      <name val="Calibri"/>
      <family val="2"/>
      <scheme val="minor"/>
    </font>
    <font>
      <sz val="14"/>
      <color theme="0"/>
      <name val="Calibri"/>
      <family val="2"/>
      <scheme val="minor"/>
    </font>
    <font>
      <b/>
      <sz val="10"/>
      <name val="Arial"/>
    </font>
    <font>
      <b/>
      <sz val="11"/>
      <color theme="0"/>
      <name val="Ebrima"/>
    </font>
    <font>
      <sz val="11"/>
      <color theme="1"/>
      <name val="Ebrima"/>
    </font>
    <font>
      <b/>
      <sz val="11"/>
      <color rgb="FF0000FF"/>
      <name val="Calibri"/>
      <family val="2"/>
    </font>
    <font>
      <u/>
      <sz val="10"/>
      <name val="Arial"/>
      <family val="2"/>
    </font>
    <font>
      <sz val="11"/>
      <color indexed="8"/>
      <name val="Calibri"/>
      <family val="2"/>
    </font>
    <font>
      <b/>
      <sz val="11"/>
      <color indexed="8"/>
      <name val="Calibri"/>
      <family val="2"/>
    </font>
    <font>
      <b/>
      <sz val="11"/>
      <color rgb="FFFF0000"/>
      <name val="Calibri"/>
      <family val="2"/>
    </font>
    <font>
      <b/>
      <sz val="12"/>
      <name val="Calibri"/>
      <family val="2"/>
    </font>
  </fonts>
  <fills count="9">
    <fill>
      <patternFill patternType="none"/>
    </fill>
    <fill>
      <patternFill patternType="gray125"/>
    </fill>
    <fill>
      <patternFill patternType="solid">
        <fgColor rgb="FFCCCCCC"/>
        <bgColor rgb="FFCCCCCC"/>
      </patternFill>
    </fill>
    <fill>
      <patternFill patternType="solid">
        <fgColor rgb="FF35ABED"/>
        <bgColor rgb="FF35ABED"/>
      </patternFill>
    </fill>
    <fill>
      <patternFill patternType="solid">
        <fgColor rgb="FFC00000"/>
        <bgColor indexed="64"/>
      </patternFill>
    </fill>
    <fill>
      <patternFill patternType="solid">
        <fgColor theme="0" tint="-0.249977111117893"/>
        <bgColor indexed="64"/>
      </patternFill>
    </fill>
    <fill>
      <patternFill patternType="solid">
        <fgColor theme="3"/>
        <bgColor indexed="64"/>
      </patternFill>
    </fill>
    <fill>
      <patternFill patternType="solid">
        <fgColor rgb="FFFFC000"/>
        <bgColor indexed="64"/>
      </patternFill>
    </fill>
    <fill>
      <patternFill patternType="solid">
        <fgColor theme="0"/>
        <bgColor indexed="64"/>
      </patternFill>
    </fill>
  </fills>
  <borders count="8">
    <border>
      <left/>
      <right/>
      <top/>
      <bottom/>
      <diagonal/>
    </border>
    <border>
      <left/>
      <right/>
      <top/>
      <bottom style="thin">
        <color rgb="FF00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style="hair">
        <color auto="1"/>
      </left>
      <right style="hair">
        <color auto="1"/>
      </right>
      <top style="hair">
        <color auto="1"/>
      </top>
      <bottom style="hair">
        <color auto="1"/>
      </bottom>
      <diagonal/>
    </border>
  </borders>
  <cellStyleXfs count="13">
    <xf numFmtId="0" fontId="0" fillId="0" borderId="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xf numFmtId="0" fontId="3" fillId="0" borderId="0"/>
    <xf numFmtId="44" fontId="3"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30" fillId="0" borderId="0" applyFont="0" applyFill="0" applyBorder="0" applyAlignment="0" applyProtection="0"/>
  </cellStyleXfs>
  <cellXfs count="241">
    <xf numFmtId="0" fontId="0" fillId="0" borderId="0" xfId="0"/>
    <xf numFmtId="0" fontId="7" fillId="0" borderId="0" xfId="0" applyFont="1"/>
    <xf numFmtId="0" fontId="8" fillId="0" borderId="0" xfId="0" applyFont="1"/>
    <xf numFmtId="0" fontId="8" fillId="0" borderId="0" xfId="0" applyFont="1" applyAlignment="1">
      <alignment horizontal="left"/>
    </xf>
    <xf numFmtId="0" fontId="7" fillId="0" borderId="0" xfId="0" applyFont="1" applyAlignment="1">
      <alignment horizontal="left"/>
    </xf>
    <xf numFmtId="0" fontId="7" fillId="0" borderId="0" xfId="0" applyFont="1" applyBorder="1" applyAlignment="1">
      <alignment horizontal="left"/>
    </xf>
    <xf numFmtId="3" fontId="8" fillId="0" borderId="0" xfId="0" applyNumberFormat="1" applyFont="1" applyBorder="1"/>
    <xf numFmtId="164" fontId="8" fillId="0" borderId="0" xfId="0" applyNumberFormat="1" applyFont="1" applyBorder="1"/>
    <xf numFmtId="0" fontId="7" fillId="0" borderId="0" xfId="0" applyFont="1" applyAlignment="1"/>
    <xf numFmtId="0" fontId="8" fillId="0" borderId="0" xfId="0" applyFont="1" applyAlignment="1">
      <alignment horizontal="center"/>
    </xf>
    <xf numFmtId="10" fontId="7" fillId="0" borderId="0" xfId="0" applyNumberFormat="1" applyFont="1" applyBorder="1" applyAlignment="1">
      <alignment horizontal="left"/>
    </xf>
    <xf numFmtId="164" fontId="7" fillId="0" borderId="0" xfId="0" applyNumberFormat="1" applyFont="1" applyBorder="1" applyAlignment="1">
      <alignment horizontal="left"/>
    </xf>
    <xf numFmtId="3" fontId="8" fillId="0" borderId="0" xfId="0" applyNumberFormat="1" applyFont="1" applyBorder="1" applyAlignment="1">
      <alignment horizontal="right"/>
    </xf>
    <xf numFmtId="49" fontId="8" fillId="0" borderId="0" xfId="0" applyNumberFormat="1" applyFont="1" applyBorder="1" applyAlignment="1">
      <alignment horizontal="center"/>
    </xf>
    <xf numFmtId="164" fontId="8" fillId="0" borderId="0" xfId="0" applyNumberFormat="1" applyFont="1" applyBorder="1" applyAlignment="1">
      <alignment horizontal="center"/>
    </xf>
    <xf numFmtId="0" fontId="9" fillId="0" borderId="0" xfId="0" applyFont="1"/>
    <xf numFmtId="0" fontId="5" fillId="0" borderId="0" xfId="0" applyFont="1"/>
    <xf numFmtId="0" fontId="7" fillId="0" borderId="0" xfId="0" applyNumberFormat="1" applyFont="1" applyFill="1" applyBorder="1" applyAlignment="1"/>
    <xf numFmtId="0" fontId="7" fillId="0" borderId="0" xfId="0" applyFont="1" applyFill="1" applyBorder="1" applyAlignment="1"/>
    <xf numFmtId="165" fontId="8" fillId="0" borderId="0" xfId="0" applyNumberFormat="1" applyFont="1" applyBorder="1" applyAlignment="1">
      <alignment horizontal="right"/>
    </xf>
    <xf numFmtId="164" fontId="8" fillId="0" borderId="0" xfId="0" applyNumberFormat="1" applyFont="1" applyBorder="1" applyAlignment="1">
      <alignment horizontal="left"/>
    </xf>
    <xf numFmtId="3" fontId="8" fillId="0" borderId="0" xfId="0" applyNumberFormat="1" applyFont="1" applyBorder="1" applyAlignment="1">
      <alignment horizontal="left"/>
    </xf>
    <xf numFmtId="0" fontId="13" fillId="0" borderId="0" xfId="0" applyFont="1" applyFill="1" applyBorder="1" applyAlignment="1" applyProtection="1">
      <alignment horizontal="center" vertical="center"/>
    </xf>
    <xf numFmtId="3" fontId="7" fillId="0" borderId="0" xfId="0" applyNumberFormat="1" applyFont="1" applyBorder="1" applyAlignment="1" applyProtection="1">
      <alignment horizontal="right"/>
    </xf>
    <xf numFmtId="3" fontId="10" fillId="0" borderId="0" xfId="0" applyNumberFormat="1" applyFont="1" applyBorder="1" applyAlignment="1" applyProtection="1">
      <alignment horizontal="center" vertical="center"/>
    </xf>
    <xf numFmtId="0" fontId="0" fillId="0" borderId="0" xfId="0" applyBorder="1" applyAlignment="1">
      <alignment horizontal="left"/>
    </xf>
    <xf numFmtId="0" fontId="0" fillId="0" borderId="0" xfId="0" applyAlignment="1">
      <alignment vertical="top"/>
    </xf>
    <xf numFmtId="166" fontId="0" fillId="0" borderId="0" xfId="0" applyNumberFormat="1" applyAlignment="1">
      <alignment horizontal="right" vertical="top"/>
    </xf>
    <xf numFmtId="167" fontId="0" fillId="0" borderId="0" xfId="0" applyNumberFormat="1" applyAlignment="1">
      <alignment horizontal="right" vertical="top"/>
    </xf>
    <xf numFmtId="168" fontId="0" fillId="0" borderId="0" xfId="0" applyNumberFormat="1" applyAlignment="1">
      <alignment horizontal="right" vertical="top"/>
    </xf>
    <xf numFmtId="0" fontId="0" fillId="0" borderId="0" xfId="0" applyAlignment="1">
      <alignment vertical="top" wrapText="1"/>
    </xf>
    <xf numFmtId="0" fontId="21" fillId="0" borderId="0" xfId="0" applyFont="1" applyAlignment="1">
      <alignment vertical="top"/>
    </xf>
    <xf numFmtId="0" fontId="22" fillId="2" borderId="0" xfId="0" applyFont="1" applyFill="1" applyAlignment="1">
      <alignment horizontal="left" vertical="top"/>
    </xf>
    <xf numFmtId="0" fontId="0" fillId="0" borderId="0" xfId="0" applyAlignment="1">
      <alignment wrapText="1"/>
    </xf>
    <xf numFmtId="0" fontId="0" fillId="0" borderId="0" xfId="0" applyAlignment="1"/>
    <xf numFmtId="0" fontId="0" fillId="0" borderId="0" xfId="0" pivotButton="1"/>
    <xf numFmtId="0" fontId="0" fillId="0" borderId="0" xfId="0" applyAlignment="1">
      <alignment horizontal="left"/>
    </xf>
    <xf numFmtId="167" fontId="4" fillId="0" borderId="0" xfId="0" applyNumberFormat="1" applyFont="1" applyAlignment="1">
      <alignment horizontal="right" vertical="top"/>
    </xf>
    <xf numFmtId="0" fontId="0" fillId="0" borderId="0" xfId="0" applyNumberFormat="1"/>
    <xf numFmtId="0" fontId="0" fillId="0" borderId="0" xfId="0" pivotButton="1" applyAlignment="1">
      <alignment wrapText="1"/>
    </xf>
    <xf numFmtId="0" fontId="1" fillId="0" borderId="0" xfId="9"/>
    <xf numFmtId="0" fontId="1" fillId="0" borderId="0" xfId="9" applyAlignment="1">
      <alignment vertical="top"/>
    </xf>
    <xf numFmtId="0" fontId="1" fillId="0" borderId="0" xfId="9" applyAlignment="1">
      <alignment vertical="top" wrapText="1"/>
    </xf>
    <xf numFmtId="0" fontId="4" fillId="3" borderId="1" xfId="9" applyFont="1" applyFill="1" applyBorder="1" applyAlignment="1">
      <alignment horizontal="center"/>
    </xf>
    <xf numFmtId="0" fontId="4" fillId="0" borderId="0" xfId="9" applyFont="1" applyAlignment="1">
      <alignment vertical="top"/>
    </xf>
    <xf numFmtId="0" fontId="26" fillId="2" borderId="0" xfId="9" applyFont="1" applyFill="1" applyAlignment="1">
      <alignment horizontal="left" vertical="top"/>
    </xf>
    <xf numFmtId="43" fontId="0" fillId="0" borderId="0" xfId="1" applyFont="1"/>
    <xf numFmtId="0" fontId="27" fillId="0" borderId="0" xfId="0" applyFont="1" applyAlignment="1">
      <alignment wrapText="1"/>
    </xf>
    <xf numFmtId="0" fontId="7" fillId="0" borderId="0" xfId="0" applyFont="1" applyFill="1" applyBorder="1" applyAlignment="1">
      <alignment horizontal="center"/>
    </xf>
    <xf numFmtId="0" fontId="8" fillId="0" borderId="0" xfId="0" applyFont="1" applyAlignment="1">
      <alignment vertical="center" wrapText="1"/>
    </xf>
    <xf numFmtId="0" fontId="7" fillId="0" borderId="0" xfId="0" applyFont="1" applyFill="1" applyBorder="1" applyAlignment="1">
      <alignment horizontal="center"/>
    </xf>
    <xf numFmtId="0" fontId="7" fillId="0" borderId="0" xfId="0" applyNumberFormat="1" applyFont="1" applyFill="1" applyBorder="1" applyAlignment="1" applyProtection="1">
      <alignment horizontal="center"/>
    </xf>
    <xf numFmtId="0" fontId="24" fillId="4" borderId="0" xfId="0" applyFont="1" applyFill="1" applyBorder="1" applyAlignment="1" applyProtection="1">
      <alignment horizontal="center" vertical="center" wrapText="1"/>
    </xf>
    <xf numFmtId="0" fontId="24" fillId="6" borderId="0" xfId="0" applyFont="1" applyFill="1" applyBorder="1" applyAlignment="1" applyProtection="1">
      <alignment horizontal="center" vertical="center" wrapText="1"/>
    </xf>
    <xf numFmtId="0" fontId="5" fillId="5" borderId="0" xfId="0" applyFont="1" applyFill="1" applyBorder="1" applyProtection="1">
      <protection locked="0"/>
    </xf>
    <xf numFmtId="3" fontId="8" fillId="0" borderId="0" xfId="0" applyNumberFormat="1" applyFont="1" applyBorder="1" applyAlignment="1">
      <alignment horizontal="center"/>
    </xf>
    <xf numFmtId="0" fontId="24" fillId="4" borderId="0" xfId="0" applyFont="1" applyFill="1" applyBorder="1" applyAlignment="1">
      <alignment horizontal="center" vertical="center" wrapText="1"/>
    </xf>
    <xf numFmtId="0" fontId="7" fillId="0" borderId="0" xfId="0" applyFont="1" applyBorder="1" applyAlignment="1">
      <alignment horizontal="center"/>
    </xf>
    <xf numFmtId="0" fontId="24" fillId="4" borderId="0" xfId="0" applyFont="1" applyFill="1" applyBorder="1" applyAlignment="1">
      <alignment horizontal="center" vertical="center"/>
    </xf>
    <xf numFmtId="3" fontId="24" fillId="4" borderId="0" xfId="0" applyNumberFormat="1" applyFont="1" applyFill="1" applyBorder="1" applyAlignment="1">
      <alignment horizontal="center" vertical="center"/>
    </xf>
    <xf numFmtId="0" fontId="8" fillId="0" borderId="0" xfId="0" applyFont="1" applyAlignment="1">
      <alignment vertical="center"/>
    </xf>
    <xf numFmtId="165" fontId="7" fillId="0" borderId="0" xfId="0" applyNumberFormat="1" applyFont="1" applyFill="1" applyBorder="1" applyAlignment="1">
      <alignment horizontal="right"/>
    </xf>
    <xf numFmtId="10" fontId="7" fillId="0" borderId="0" xfId="0" applyNumberFormat="1" applyFont="1" applyBorder="1" applyAlignment="1">
      <alignment horizontal="center"/>
    </xf>
    <xf numFmtId="0" fontId="7" fillId="0" borderId="0" xfId="0" applyFont="1" applyFill="1" applyAlignment="1">
      <alignment horizontal="left"/>
    </xf>
    <xf numFmtId="164" fontId="7" fillId="0" borderId="0" xfId="0" applyNumberFormat="1" applyFont="1" applyFill="1" applyBorder="1"/>
    <xf numFmtId="0" fontId="24" fillId="4" borderId="0" xfId="0" applyFont="1" applyFill="1" applyBorder="1" applyAlignment="1">
      <alignment horizontal="center" vertical="center"/>
    </xf>
    <xf numFmtId="0" fontId="24" fillId="4" borderId="0" xfId="0" applyFont="1" applyFill="1" applyBorder="1" applyAlignment="1">
      <alignment horizontal="center" vertical="center" wrapText="1"/>
    </xf>
    <xf numFmtId="0" fontId="24" fillId="4" borderId="0" xfId="0" applyFont="1" applyFill="1" applyBorder="1" applyAlignment="1">
      <alignment vertical="center"/>
    </xf>
    <xf numFmtId="3" fontId="7" fillId="0" borderId="0" xfId="0" applyNumberFormat="1" applyFont="1" applyBorder="1"/>
    <xf numFmtId="165" fontId="7" fillId="0" borderId="0" xfId="0" applyNumberFormat="1" applyFont="1" applyBorder="1"/>
    <xf numFmtId="0" fontId="5" fillId="5" borderId="0" xfId="0" applyFont="1" applyFill="1" applyBorder="1" applyAlignment="1" applyProtection="1">
      <alignment horizontal="left"/>
      <protection locked="0"/>
    </xf>
    <xf numFmtId="0" fontId="5" fillId="5" borderId="0" xfId="0" applyFont="1" applyFill="1" applyBorder="1" applyAlignment="1" applyProtection="1">
      <alignment horizontal="center"/>
      <protection locked="0"/>
    </xf>
    <xf numFmtId="164" fontId="5" fillId="5" borderId="0" xfId="0" applyNumberFormat="1" applyFont="1" applyFill="1" applyBorder="1" applyProtection="1">
      <protection locked="0"/>
    </xf>
    <xf numFmtId="1" fontId="5" fillId="5" borderId="0" xfId="0" applyNumberFormat="1" applyFont="1" applyFill="1" applyBorder="1" applyProtection="1">
      <protection locked="0"/>
    </xf>
    <xf numFmtId="3" fontId="5" fillId="0" borderId="0" xfId="0" applyNumberFormat="1" applyFont="1" applyBorder="1"/>
    <xf numFmtId="165" fontId="5" fillId="0" borderId="0" xfId="0" applyNumberFormat="1" applyFont="1" applyBorder="1"/>
    <xf numFmtId="164" fontId="7" fillId="0" borderId="0" xfId="0" applyNumberFormat="1" applyFont="1" applyBorder="1"/>
    <xf numFmtId="165" fontId="7" fillId="0" borderId="0" xfId="0" applyNumberFormat="1" applyFont="1" applyBorder="1" applyAlignment="1">
      <alignment horizontal="right"/>
    </xf>
    <xf numFmtId="49" fontId="7" fillId="0" borderId="0" xfId="0" applyNumberFormat="1" applyFont="1" applyBorder="1" applyAlignment="1">
      <alignment horizontal="center"/>
    </xf>
    <xf numFmtId="164" fontId="7" fillId="0" borderId="0" xfId="0" applyNumberFormat="1" applyFont="1" applyBorder="1" applyAlignment="1">
      <alignment horizontal="center"/>
    </xf>
    <xf numFmtId="0" fontId="7" fillId="0" borderId="0" xfId="0" applyFont="1" applyFill="1" applyBorder="1" applyProtection="1"/>
    <xf numFmtId="164" fontId="5" fillId="0" borderId="0" xfId="0" applyNumberFormat="1" applyFont="1" applyBorder="1" applyAlignment="1"/>
    <xf numFmtId="0" fontId="7" fillId="7" borderId="0" xfId="0" applyFont="1" applyFill="1" applyBorder="1" applyAlignment="1">
      <alignment wrapText="1"/>
    </xf>
    <xf numFmtId="0" fontId="7" fillId="0" borderId="0" xfId="0" applyFont="1" applyFill="1" applyBorder="1" applyAlignment="1">
      <alignment wrapText="1"/>
    </xf>
    <xf numFmtId="0" fontId="8" fillId="0" borderId="0" xfId="0" applyFont="1" applyBorder="1" applyAlignment="1" applyProtection="1">
      <alignment horizontal="left"/>
    </xf>
    <xf numFmtId="0" fontId="8" fillId="0" borderId="0" xfId="0" applyFont="1" applyBorder="1" applyAlignment="1" applyProtection="1">
      <alignment horizontal="right"/>
    </xf>
    <xf numFmtId="0" fontId="7" fillId="0" borderId="0" xfId="0" applyFont="1" applyBorder="1" applyProtection="1"/>
    <xf numFmtId="0" fontId="7" fillId="0" borderId="0" xfId="0" applyFont="1" applyBorder="1" applyAlignment="1" applyProtection="1">
      <alignment horizontal="left"/>
    </xf>
    <xf numFmtId="0" fontId="8" fillId="0" borderId="0" xfId="0" applyFont="1" applyBorder="1" applyProtection="1"/>
    <xf numFmtId="0" fontId="7" fillId="0" borderId="0" xfId="0" applyFont="1" applyBorder="1" applyAlignment="1" applyProtection="1">
      <alignment horizontal="center"/>
    </xf>
    <xf numFmtId="0" fontId="7" fillId="0" borderId="0" xfId="0" applyFont="1" applyBorder="1" applyAlignment="1" applyProtection="1">
      <alignment horizontal="center" vertical="center" wrapText="1"/>
    </xf>
    <xf numFmtId="0" fontId="7" fillId="0" borderId="0" xfId="0" applyFont="1" applyFill="1" applyBorder="1" applyAlignment="1" applyProtection="1">
      <alignment horizontal="left"/>
    </xf>
    <xf numFmtId="165" fontId="7" fillId="5" borderId="0" xfId="0" applyNumberFormat="1" applyFont="1" applyFill="1" applyBorder="1" applyAlignment="1" applyProtection="1">
      <alignment horizontal="right"/>
      <protection locked="0"/>
    </xf>
    <xf numFmtId="0" fontId="7" fillId="0" borderId="0" xfId="0" applyFont="1" applyBorder="1" applyAlignment="1" applyProtection="1"/>
    <xf numFmtId="165" fontId="7" fillId="0" borderId="0" xfId="0" applyNumberFormat="1" applyFont="1" applyBorder="1" applyAlignment="1" applyProtection="1">
      <alignment horizontal="right"/>
    </xf>
    <xf numFmtId="0" fontId="5" fillId="0" borderId="0" xfId="0" applyFont="1" applyBorder="1" applyAlignment="1" applyProtection="1"/>
    <xf numFmtId="0" fontId="7" fillId="0" borderId="0" xfId="0" applyFont="1" applyBorder="1" applyAlignment="1" applyProtection="1">
      <alignment wrapText="1"/>
    </xf>
    <xf numFmtId="0" fontId="6" fillId="0" borderId="0" xfId="0" applyFont="1" applyBorder="1" applyAlignment="1" applyProtection="1">
      <alignment horizontal="left"/>
    </xf>
    <xf numFmtId="0" fontId="5" fillId="5" borderId="0" xfId="0" applyFont="1" applyFill="1" applyBorder="1" applyAlignment="1" applyProtection="1">
      <alignment wrapText="1"/>
      <protection locked="0"/>
    </xf>
    <xf numFmtId="165" fontId="5" fillId="5" borderId="0" xfId="0" applyNumberFormat="1" applyFont="1" applyFill="1" applyBorder="1" applyAlignment="1" applyProtection="1">
      <alignment horizontal="right"/>
      <protection locked="0"/>
    </xf>
    <xf numFmtId="165" fontId="7" fillId="0" borderId="0" xfId="0" applyNumberFormat="1" applyFont="1" applyBorder="1" applyAlignment="1" applyProtection="1">
      <alignment horizontal="right" vertical="center"/>
    </xf>
    <xf numFmtId="0" fontId="14" fillId="0" borderId="0" xfId="0" applyFont="1" applyBorder="1" applyProtection="1"/>
    <xf numFmtId="0" fontId="15" fillId="0" borderId="0" xfId="0" applyFont="1" applyBorder="1" applyAlignment="1" applyProtection="1">
      <alignment vertical="center"/>
    </xf>
    <xf numFmtId="0" fontId="13" fillId="0" borderId="0" xfId="0" applyFont="1" applyBorder="1" applyAlignment="1" applyProtection="1">
      <alignment vertical="center"/>
    </xf>
    <xf numFmtId="0" fontId="14" fillId="0" borderId="0" xfId="0" applyFont="1" applyBorder="1" applyAlignment="1" applyProtection="1">
      <alignment wrapText="1"/>
    </xf>
    <xf numFmtId="165" fontId="14" fillId="0" borderId="0" xfId="0" applyNumberFormat="1" applyFont="1" applyFill="1" applyBorder="1" applyProtection="1"/>
    <xf numFmtId="0" fontId="13" fillId="0" borderId="0" xfId="0" applyFont="1" applyBorder="1" applyProtection="1"/>
    <xf numFmtId="165" fontId="13" fillId="0" borderId="0" xfId="0" applyNumberFormat="1" applyFont="1" applyFill="1" applyBorder="1" applyProtection="1"/>
    <xf numFmtId="0" fontId="16" fillId="0" borderId="0" xfId="0" applyFont="1" applyBorder="1" applyAlignment="1" applyProtection="1">
      <alignment vertical="center"/>
    </xf>
    <xf numFmtId="0" fontId="14" fillId="0" borderId="0" xfId="0" applyFont="1" applyBorder="1" applyAlignment="1" applyProtection="1">
      <alignment horizontal="right"/>
    </xf>
    <xf numFmtId="165" fontId="13" fillId="0" borderId="0" xfId="0" applyNumberFormat="1" applyFont="1" applyBorder="1" applyProtection="1"/>
    <xf numFmtId="0" fontId="14" fillId="0" borderId="0" xfId="0" applyFont="1" applyBorder="1" applyAlignment="1" applyProtection="1">
      <alignment horizontal="center" vertical="center" wrapText="1"/>
    </xf>
    <xf numFmtId="165" fontId="13" fillId="0" borderId="0" xfId="0" applyNumberFormat="1" applyFont="1" applyFill="1" applyBorder="1" applyAlignment="1" applyProtection="1">
      <alignment horizontal="right" vertical="center"/>
    </xf>
    <xf numFmtId="0" fontId="18" fillId="0" borderId="0" xfId="0" applyFont="1" applyBorder="1" applyAlignment="1" applyProtection="1">
      <alignment vertical="center"/>
    </xf>
    <xf numFmtId="0" fontId="31"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center" vertical="center"/>
    </xf>
    <xf numFmtId="0" fontId="33" fillId="6" borderId="0" xfId="0" applyFont="1" applyFill="1" applyBorder="1" applyProtection="1"/>
    <xf numFmtId="0" fontId="17" fillId="0" borderId="0" xfId="0" applyFont="1" applyBorder="1" applyAlignment="1" applyProtection="1">
      <alignment horizontal="left" vertical="top" wrapText="1"/>
    </xf>
    <xf numFmtId="0" fontId="1" fillId="0" borderId="0" xfId="0" applyFont="1" applyAlignment="1">
      <alignment horizontal="left"/>
    </xf>
    <xf numFmtId="3" fontId="0" fillId="0" borderId="0" xfId="0" applyNumberFormat="1" applyAlignment="1">
      <alignment horizontal="left"/>
    </xf>
    <xf numFmtId="0" fontId="4" fillId="0" borderId="0" xfId="0" applyFont="1" applyAlignment="1">
      <alignment horizontal="left" vertical="top" wrapText="1"/>
    </xf>
    <xf numFmtId="0" fontId="1" fillId="0" borderId="0" xfId="0" applyFont="1" applyBorder="1" applyAlignment="1">
      <alignment horizontal="left"/>
    </xf>
    <xf numFmtId="3" fontId="0" fillId="0" borderId="0" xfId="0" applyNumberFormat="1" applyBorder="1" applyAlignment="1">
      <alignment horizontal="left"/>
    </xf>
    <xf numFmtId="167" fontId="34" fillId="0" borderId="0" xfId="0" applyNumberFormat="1" applyFont="1" applyAlignment="1">
      <alignment horizontal="right" vertical="top"/>
    </xf>
    <xf numFmtId="0" fontId="0" fillId="2" borderId="0" xfId="0" applyFill="1" applyAlignment="1">
      <alignment vertical="top"/>
    </xf>
    <xf numFmtId="0" fontId="7" fillId="8" borderId="0" xfId="0" applyFont="1" applyFill="1" applyBorder="1" applyAlignment="1" applyProtection="1">
      <alignment wrapText="1"/>
    </xf>
    <xf numFmtId="165" fontId="8" fillId="8" borderId="0" xfId="0" applyNumberFormat="1" applyFont="1" applyFill="1" applyBorder="1" applyProtection="1"/>
    <xf numFmtId="10" fontId="5" fillId="8" borderId="0" xfId="0" applyNumberFormat="1" applyFont="1" applyFill="1" applyBorder="1" applyProtection="1"/>
    <xf numFmtId="0" fontId="7" fillId="8" borderId="0" xfId="0" applyFont="1" applyFill="1" applyBorder="1" applyProtection="1"/>
    <xf numFmtId="165" fontId="8" fillId="8" borderId="0" xfId="3" applyNumberFormat="1" applyFont="1" applyFill="1" applyBorder="1" applyProtection="1"/>
    <xf numFmtId="165" fontId="7" fillId="8" borderId="0" xfId="3" applyNumberFormat="1" applyFont="1" applyFill="1" applyBorder="1" applyProtection="1"/>
    <xf numFmtId="10" fontId="7" fillId="8" borderId="0" xfId="0" applyNumberFormat="1" applyFont="1" applyFill="1" applyBorder="1" applyProtection="1"/>
    <xf numFmtId="0" fontId="5" fillId="8" borderId="0" xfId="0" applyFont="1" applyFill="1"/>
    <xf numFmtId="0" fontId="0" fillId="8" borderId="0" xfId="0" applyFill="1" applyBorder="1"/>
    <xf numFmtId="0" fontId="29" fillId="8" borderId="0" xfId="0" applyFont="1" applyFill="1" applyAlignment="1" applyProtection="1">
      <alignment horizontal="center"/>
    </xf>
    <xf numFmtId="0" fontId="7" fillId="8" borderId="0" xfId="0" applyFont="1" applyFill="1" applyProtection="1"/>
    <xf numFmtId="0" fontId="28" fillId="8" borderId="0" xfId="0" applyFont="1" applyFill="1" applyBorder="1" applyAlignment="1" applyProtection="1">
      <alignment wrapText="1"/>
    </xf>
    <xf numFmtId="165" fontId="28" fillId="8" borderId="0" xfId="0" applyNumberFormat="1" applyFont="1" applyFill="1" applyBorder="1" applyProtection="1"/>
    <xf numFmtId="0" fontId="28" fillId="8" borderId="0" xfId="0" applyFont="1" applyFill="1" applyBorder="1" applyProtection="1"/>
    <xf numFmtId="165" fontId="28" fillId="8" borderId="0" xfId="3" applyNumberFormat="1" applyFont="1" applyFill="1" applyBorder="1" applyProtection="1"/>
    <xf numFmtId="0" fontId="23" fillId="8" borderId="0" xfId="0" applyFont="1" applyFill="1" applyBorder="1" applyProtection="1"/>
    <xf numFmtId="165" fontId="23" fillId="8" borderId="0" xfId="3" applyNumberFormat="1" applyFont="1" applyFill="1" applyBorder="1" applyProtection="1"/>
    <xf numFmtId="0" fontId="5" fillId="8" borderId="0" xfId="0" applyFont="1" applyFill="1" applyBorder="1"/>
    <xf numFmtId="0" fontId="0" fillId="8" borderId="0" xfId="0" applyFill="1"/>
    <xf numFmtId="0" fontId="23" fillId="8" borderId="0" xfId="0" applyFont="1" applyFill="1" applyBorder="1" applyAlignment="1" applyProtection="1">
      <alignment wrapText="1"/>
    </xf>
    <xf numFmtId="165" fontId="28" fillId="8" borderId="0" xfId="0" applyNumberFormat="1" applyFont="1" applyFill="1" applyBorder="1" applyAlignment="1" applyProtection="1">
      <alignment wrapText="1"/>
    </xf>
    <xf numFmtId="165" fontId="23" fillId="8" borderId="0" xfId="0" applyNumberFormat="1" applyFont="1" applyFill="1" applyBorder="1" applyAlignment="1" applyProtection="1">
      <alignment wrapText="1"/>
    </xf>
    <xf numFmtId="0" fontId="1" fillId="8" borderId="0" xfId="0" applyFont="1" applyFill="1" applyBorder="1"/>
    <xf numFmtId="0" fontId="7" fillId="8" borderId="0" xfId="0" applyFont="1" applyFill="1" applyAlignment="1" applyProtection="1">
      <alignment vertical="center"/>
    </xf>
    <xf numFmtId="0" fontId="29" fillId="8" borderId="0" xfId="0" applyFont="1" applyFill="1" applyAlignment="1" applyProtection="1">
      <alignment horizontal="center" vertical="center"/>
    </xf>
    <xf numFmtId="0" fontId="7" fillId="8" borderId="0" xfId="0" applyFont="1" applyFill="1" applyAlignment="1" applyProtection="1">
      <alignment horizontal="center" vertical="center"/>
    </xf>
    <xf numFmtId="0" fontId="0" fillId="8" borderId="0" xfId="0" applyFill="1" applyBorder="1" applyAlignment="1">
      <alignment horizontal="center"/>
    </xf>
    <xf numFmtId="41" fontId="36" fillId="0" borderId="0" xfId="5" applyNumberFormat="1" applyFont="1" applyFill="1" applyBorder="1" applyAlignment="1">
      <alignment horizontal="left" vertical="top"/>
    </xf>
    <xf numFmtId="41" fontId="35" fillId="4" borderId="0" xfId="5" applyNumberFormat="1" applyFont="1" applyFill="1" applyBorder="1" applyAlignment="1">
      <alignment horizontal="center" vertical="top"/>
    </xf>
    <xf numFmtId="0" fontId="0" fillId="0" borderId="0" xfId="0" applyBorder="1" applyAlignment="1"/>
    <xf numFmtId="0" fontId="0" fillId="8" borderId="0" xfId="0" applyFill="1" applyAlignment="1">
      <alignment vertical="center"/>
    </xf>
    <xf numFmtId="0" fontId="0" fillId="8" borderId="0" xfId="0" applyFill="1" applyAlignment="1">
      <alignment horizontal="center" vertical="center"/>
    </xf>
    <xf numFmtId="0" fontId="7" fillId="8" borderId="6" xfId="0" applyFont="1" applyFill="1" applyBorder="1" applyProtection="1"/>
    <xf numFmtId="0" fontId="7" fillId="8" borderId="6" xfId="0" applyFont="1" applyFill="1" applyBorder="1" applyAlignment="1" applyProtection="1">
      <alignment horizontal="center" vertical="center"/>
    </xf>
    <xf numFmtId="0" fontId="7" fillId="8" borderId="6" xfId="0" applyFont="1" applyFill="1" applyBorder="1" applyAlignment="1" applyProtection="1">
      <alignment vertical="center"/>
    </xf>
    <xf numFmtId="0" fontId="0" fillId="8" borderId="6" xfId="0" applyFill="1" applyBorder="1"/>
    <xf numFmtId="0" fontId="7" fillId="8" borderId="0" xfId="0" applyFont="1" applyFill="1" applyBorder="1" applyAlignment="1" applyProtection="1">
      <alignment vertical="center"/>
    </xf>
    <xf numFmtId="0" fontId="7" fillId="8" borderId="0" xfId="0" applyFont="1" applyFill="1" applyBorder="1" applyAlignment="1" applyProtection="1">
      <alignment horizontal="left" vertical="center"/>
    </xf>
    <xf numFmtId="0" fontId="7" fillId="8" borderId="0" xfId="0" applyFont="1" applyFill="1" applyAlignment="1">
      <alignment horizontal="left" vertical="center"/>
    </xf>
    <xf numFmtId="0" fontId="23" fillId="8" borderId="0" xfId="0" applyFont="1" applyFill="1" applyBorder="1" applyAlignment="1" applyProtection="1">
      <alignment horizontal="left" vertical="center"/>
    </xf>
    <xf numFmtId="0" fontId="25" fillId="8" borderId="0" xfId="4" applyNumberFormat="1" applyFont="1" applyFill="1" applyBorder="1" applyAlignment="1" applyProtection="1">
      <alignment horizontal="center" vertical="center"/>
      <protection locked="0"/>
    </xf>
    <xf numFmtId="0" fontId="23" fillId="8" borderId="0" xfId="0" applyNumberFormat="1" applyFont="1" applyFill="1" applyBorder="1" applyAlignment="1" applyProtection="1">
      <alignment horizontal="center" vertical="center"/>
      <protection locked="0"/>
    </xf>
    <xf numFmtId="0" fontId="23" fillId="8" borderId="0" xfId="0" applyNumberFormat="1" applyFont="1" applyFill="1" applyBorder="1" applyAlignment="1" applyProtection="1">
      <alignment horizontal="right" vertical="center"/>
      <protection locked="0"/>
    </xf>
    <xf numFmtId="165" fontId="7" fillId="8" borderId="0" xfId="3" applyNumberFormat="1" applyFont="1" applyFill="1" applyBorder="1" applyAlignment="1" applyProtection="1">
      <alignment horizontal="right"/>
    </xf>
    <xf numFmtId="0" fontId="29" fillId="8" borderId="0" xfId="0" applyFont="1" applyFill="1" applyAlignment="1" applyProtection="1">
      <alignment vertical="top"/>
    </xf>
    <xf numFmtId="0" fontId="0" fillId="8" borderId="0" xfId="0" applyFill="1" applyAlignment="1">
      <alignment vertical="top"/>
    </xf>
    <xf numFmtId="0" fontId="7" fillId="8" borderId="2" xfId="0" applyFont="1" applyFill="1" applyBorder="1" applyAlignment="1" applyProtection="1">
      <alignment horizontal="left" vertical="center"/>
      <protection locked="0"/>
    </xf>
    <xf numFmtId="0" fontId="39" fillId="0" borderId="0" xfId="9" applyFont="1" applyBorder="1" applyProtection="1"/>
    <xf numFmtId="0" fontId="5" fillId="0" borderId="0" xfId="9" applyFont="1" applyBorder="1" applyAlignment="1" applyProtection="1">
      <alignment horizontal="left"/>
    </xf>
    <xf numFmtId="0" fontId="39" fillId="0" borderId="0" xfId="9" applyFont="1" applyBorder="1" applyAlignment="1" applyProtection="1">
      <alignment horizontal="left"/>
    </xf>
    <xf numFmtId="0" fontId="7" fillId="0" borderId="0" xfId="9" applyFont="1" applyBorder="1" applyProtection="1"/>
    <xf numFmtId="0" fontId="40" fillId="0" borderId="0" xfId="9" applyFont="1" applyFill="1" applyBorder="1" applyAlignment="1" applyProtection="1">
      <alignment horizontal="center"/>
    </xf>
    <xf numFmtId="0" fontId="40" fillId="0" borderId="0" xfId="9" applyFont="1" applyBorder="1" applyAlignment="1" applyProtection="1">
      <alignment horizontal="left"/>
    </xf>
    <xf numFmtId="0" fontId="24" fillId="4" borderId="0" xfId="9" applyFont="1" applyFill="1" applyBorder="1" applyAlignment="1" applyProtection="1">
      <alignment horizontal="left" vertical="center"/>
    </xf>
    <xf numFmtId="0" fontId="7" fillId="0" borderId="0" xfId="9" applyFont="1" applyBorder="1" applyAlignment="1" applyProtection="1">
      <alignment horizontal="center" vertical="center" wrapText="1"/>
    </xf>
    <xf numFmtId="0" fontId="40" fillId="0" borderId="0" xfId="9" applyFont="1" applyBorder="1" applyProtection="1"/>
    <xf numFmtId="3" fontId="39" fillId="0" borderId="0" xfId="9" applyNumberFormat="1" applyFont="1" applyBorder="1" applyAlignment="1" applyProtection="1">
      <alignment wrapText="1"/>
    </xf>
    <xf numFmtId="0" fontId="40" fillId="5" borderId="0" xfId="9" applyFont="1" applyFill="1" applyBorder="1" applyAlignment="1" applyProtection="1">
      <alignment horizontal="left"/>
      <protection locked="0"/>
    </xf>
    <xf numFmtId="165" fontId="39" fillId="5" borderId="0" xfId="9" applyNumberFormat="1" applyFont="1" applyFill="1" applyBorder="1" applyProtection="1">
      <protection locked="0"/>
    </xf>
    <xf numFmtId="165" fontId="40" fillId="0" borderId="0" xfId="9" applyNumberFormat="1" applyFont="1" applyBorder="1" applyProtection="1"/>
    <xf numFmtId="0" fontId="40" fillId="0" borderId="0" xfId="9" applyFont="1" applyBorder="1" applyAlignment="1" applyProtection="1">
      <alignment horizontal="center" vertical="distributed"/>
    </xf>
    <xf numFmtId="0" fontId="24" fillId="4" borderId="0" xfId="9" applyFont="1" applyFill="1" applyBorder="1" applyAlignment="1" applyProtection="1">
      <alignment vertical="top" wrapText="1"/>
    </xf>
    <xf numFmtId="165" fontId="40" fillId="0" borderId="0" xfId="9" applyNumberFormat="1" applyFont="1" applyBorder="1" applyAlignment="1" applyProtection="1">
      <alignment horizontal="right" vertical="distributed"/>
    </xf>
    <xf numFmtId="0" fontId="4" fillId="0" borderId="0" xfId="0" applyFont="1" applyAlignment="1">
      <alignment horizontal="center" vertical="top" wrapText="1"/>
    </xf>
    <xf numFmtId="0" fontId="4" fillId="3" borderId="1" xfId="0" applyFont="1" applyFill="1" applyBorder="1" applyAlignment="1">
      <alignment horizontal="center"/>
    </xf>
    <xf numFmtId="0" fontId="4"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NumberFormat="1" applyAlignment="1">
      <alignment wrapText="1"/>
    </xf>
    <xf numFmtId="0" fontId="35" fillId="4" borderId="0" xfId="5" applyNumberFormat="1" applyFont="1" applyFill="1" applyBorder="1" applyAlignment="1">
      <alignment horizontal="center" vertical="top"/>
    </xf>
    <xf numFmtId="0" fontId="36" fillId="0" borderId="0" xfId="5" applyNumberFormat="1" applyFont="1" applyFill="1" applyBorder="1" applyAlignment="1">
      <alignment horizontal="left" vertical="top"/>
    </xf>
    <xf numFmtId="0" fontId="0" fillId="0" borderId="0" xfId="0" applyNumberFormat="1" applyBorder="1" applyAlignment="1"/>
    <xf numFmtId="43" fontId="23" fillId="8" borderId="0" xfId="1" applyFont="1" applyFill="1" applyBorder="1" applyAlignment="1" applyProtection="1">
      <alignment horizontal="left" vertical="center"/>
    </xf>
    <xf numFmtId="0" fontId="24" fillId="6" borderId="0" xfId="0" applyFont="1" applyFill="1" applyBorder="1" applyAlignment="1">
      <alignment horizontal="center"/>
    </xf>
    <xf numFmtId="0" fontId="24" fillId="4" borderId="0" xfId="0" applyFont="1" applyFill="1" applyBorder="1" applyAlignment="1">
      <alignment horizontal="center" vertical="center"/>
    </xf>
    <xf numFmtId="0" fontId="24" fillId="0" borderId="0" xfId="0" applyFont="1" applyFill="1" applyBorder="1" applyAlignment="1"/>
    <xf numFmtId="10" fontId="7" fillId="0" borderId="0" xfId="0" applyNumberFormat="1" applyFont="1" applyFill="1" applyBorder="1" applyAlignment="1">
      <alignment horizontal="center"/>
    </xf>
    <xf numFmtId="0" fontId="42" fillId="0" borderId="0" xfId="0" applyFont="1" applyBorder="1" applyAlignment="1" applyProtection="1">
      <alignment horizontal="left"/>
    </xf>
    <xf numFmtId="0" fontId="7" fillId="0" borderId="0" xfId="0" applyFont="1" applyBorder="1" applyAlignment="1" applyProtection="1">
      <alignment horizontal="left" vertical="top" wrapText="1"/>
    </xf>
    <xf numFmtId="0" fontId="23" fillId="8" borderId="0" xfId="0" applyFont="1" applyFill="1" applyBorder="1" applyAlignment="1" applyProtection="1">
      <alignment horizontal="center" vertical="center"/>
    </xf>
    <xf numFmtId="49" fontId="23" fillId="8" borderId="0" xfId="0" applyNumberFormat="1" applyFont="1" applyFill="1" applyBorder="1" applyAlignment="1" applyProtection="1">
      <alignment horizontal="center" vertical="center"/>
    </xf>
    <xf numFmtId="10" fontId="5" fillId="5" borderId="0" xfId="12" applyNumberFormat="1" applyFont="1" applyFill="1" applyBorder="1" applyAlignment="1" applyProtection="1">
      <alignment horizontal="center"/>
      <protection locked="0"/>
    </xf>
    <xf numFmtId="3" fontId="5" fillId="5" borderId="0" xfId="0" applyNumberFormat="1" applyFont="1" applyFill="1" applyBorder="1" applyAlignment="1" applyProtection="1">
      <alignment horizontal="right"/>
      <protection locked="0"/>
    </xf>
    <xf numFmtId="0" fontId="8" fillId="5" borderId="0" xfId="0" applyFont="1" applyFill="1" applyBorder="1" applyAlignment="1" applyProtection="1">
      <alignment horizontal="center"/>
      <protection locked="0"/>
    </xf>
    <xf numFmtId="10" fontId="8" fillId="5" borderId="0" xfId="12" applyNumberFormat="1" applyFont="1" applyFill="1" applyBorder="1" applyAlignment="1" applyProtection="1">
      <alignment horizontal="center"/>
      <protection locked="0"/>
    </xf>
    <xf numFmtId="3" fontId="8" fillId="5" borderId="0" xfId="0" applyNumberFormat="1" applyFont="1" applyFill="1" applyBorder="1" applyAlignment="1" applyProtection="1">
      <alignment horizontal="right"/>
      <protection locked="0"/>
    </xf>
    <xf numFmtId="49" fontId="5" fillId="5" borderId="0" xfId="0" applyNumberFormat="1" applyFont="1" applyFill="1" applyBorder="1" applyAlignment="1" applyProtection="1">
      <alignment horizontal="center"/>
      <protection locked="0"/>
    </xf>
    <xf numFmtId="0" fontId="40" fillId="8" borderId="0" xfId="9" applyFont="1" applyFill="1" applyBorder="1" applyAlignment="1" applyProtection="1">
      <alignment horizontal="center"/>
    </xf>
    <xf numFmtId="0" fontId="13" fillId="0" borderId="0" xfId="0" applyFont="1" applyFill="1" applyBorder="1" applyAlignment="1" applyProtection="1">
      <alignment horizontal="left" vertical="top"/>
    </xf>
    <xf numFmtId="0" fontId="14" fillId="0" borderId="0" xfId="0" applyFont="1" applyFill="1" applyBorder="1" applyProtection="1"/>
    <xf numFmtId="0" fontId="13" fillId="0" borderId="0" xfId="0" applyFont="1" applyFill="1" applyBorder="1" applyAlignment="1" applyProtection="1">
      <alignment horizontal="center" vertical="top"/>
    </xf>
    <xf numFmtId="0" fontId="38" fillId="8" borderId="3" xfId="4" applyNumberFormat="1" applyFont="1" applyFill="1" applyBorder="1" applyAlignment="1" applyProtection="1">
      <alignment horizontal="left" vertical="center"/>
      <protection locked="0"/>
    </xf>
    <xf numFmtId="0" fontId="7" fillId="8" borderId="4" xfId="0" applyNumberFormat="1" applyFont="1" applyFill="1" applyBorder="1" applyAlignment="1" applyProtection="1">
      <alignment horizontal="left" vertical="center"/>
      <protection locked="0"/>
    </xf>
    <xf numFmtId="0" fontId="7" fillId="8" borderId="5" xfId="0" applyNumberFormat="1" applyFont="1" applyFill="1" applyBorder="1" applyAlignment="1" applyProtection="1">
      <alignment horizontal="left" vertical="center"/>
      <protection locked="0"/>
    </xf>
    <xf numFmtId="0" fontId="7" fillId="8" borderId="3" xfId="0" applyFont="1" applyFill="1" applyBorder="1" applyAlignment="1" applyProtection="1">
      <alignment horizontal="left" vertical="center"/>
      <protection locked="0"/>
    </xf>
    <xf numFmtId="0" fontId="7" fillId="8" borderId="4" xfId="0" applyFont="1" applyFill="1" applyBorder="1" applyAlignment="1" applyProtection="1">
      <alignment horizontal="left" vertical="center"/>
      <protection locked="0"/>
    </xf>
    <xf numFmtId="0" fontId="7" fillId="8" borderId="5" xfId="0" applyFont="1" applyFill="1" applyBorder="1" applyAlignment="1" applyProtection="1">
      <alignment horizontal="left" vertical="center"/>
      <protection locked="0"/>
    </xf>
    <xf numFmtId="49" fontId="7" fillId="8" borderId="3" xfId="0" applyNumberFormat="1" applyFont="1" applyFill="1" applyBorder="1" applyAlignment="1" applyProtection="1">
      <alignment horizontal="left" vertical="center"/>
      <protection locked="0"/>
    </xf>
    <xf numFmtId="49" fontId="7" fillId="8" borderId="4" xfId="0" applyNumberFormat="1" applyFont="1" applyFill="1" applyBorder="1" applyAlignment="1" applyProtection="1">
      <alignment horizontal="left" vertical="center"/>
      <protection locked="0"/>
    </xf>
    <xf numFmtId="49" fontId="7" fillId="8" borderId="5" xfId="0" applyNumberFormat="1" applyFont="1" applyFill="1" applyBorder="1" applyAlignment="1" applyProtection="1">
      <alignment horizontal="left" vertical="center"/>
      <protection locked="0"/>
    </xf>
    <xf numFmtId="0" fontId="29" fillId="6" borderId="0" xfId="0" applyFont="1" applyFill="1" applyAlignment="1" applyProtection="1">
      <alignment horizontal="center"/>
    </xf>
    <xf numFmtId="0" fontId="37" fillId="8" borderId="0" xfId="0" applyFont="1" applyFill="1" applyAlignment="1" applyProtection="1">
      <alignment horizontal="left" vertical="top" wrapText="1"/>
    </xf>
    <xf numFmtId="0" fontId="7" fillId="7" borderId="0" xfId="0" applyFont="1" applyFill="1" applyBorder="1" applyAlignment="1">
      <alignment horizontal="left" wrapText="1"/>
    </xf>
    <xf numFmtId="0" fontId="41" fillId="0" borderId="0" xfId="0" applyFont="1" applyFill="1" applyBorder="1" applyAlignment="1">
      <alignment horizontal="left" wrapText="1"/>
    </xf>
    <xf numFmtId="0" fontId="7" fillId="0" borderId="0" xfId="0" applyFont="1" applyFill="1" applyBorder="1" applyAlignment="1">
      <alignment horizontal="left"/>
    </xf>
    <xf numFmtId="0" fontId="29" fillId="6" borderId="0" xfId="0" applyFont="1" applyFill="1" applyAlignment="1">
      <alignment horizontal="center"/>
    </xf>
    <xf numFmtId="0" fontId="24" fillId="4" borderId="0" xfId="0" applyFont="1" applyFill="1" applyBorder="1" applyAlignment="1">
      <alignment horizontal="center" vertical="center"/>
    </xf>
    <xf numFmtId="0" fontId="24" fillId="4" borderId="0" xfId="0" applyFont="1" applyFill="1" applyBorder="1" applyAlignment="1">
      <alignment horizontal="center" vertical="center" wrapText="1"/>
    </xf>
    <xf numFmtId="0" fontId="7" fillId="0" borderId="0" xfId="0" applyNumberFormat="1" applyFont="1" applyFill="1" applyBorder="1" applyAlignment="1">
      <alignment horizontal="left"/>
    </xf>
    <xf numFmtId="0" fontId="29" fillId="6" borderId="0" xfId="0" applyFont="1" applyFill="1" applyBorder="1" applyAlignment="1" applyProtection="1">
      <alignment horizontal="center"/>
    </xf>
    <xf numFmtId="0" fontId="29" fillId="6" borderId="0" xfId="9" applyFont="1" applyFill="1" applyBorder="1" applyAlignment="1" applyProtection="1">
      <alignment horizontal="center"/>
    </xf>
    <xf numFmtId="0" fontId="13" fillId="5" borderId="0" xfId="0" applyFont="1" applyFill="1" applyBorder="1" applyAlignment="1" applyProtection="1">
      <alignment horizontal="left" vertical="top"/>
      <protection locked="0"/>
    </xf>
    <xf numFmtId="0" fontId="14" fillId="5" borderId="0" xfId="0" applyFont="1" applyFill="1" applyBorder="1" applyAlignment="1" applyProtection="1">
      <alignment horizontal="left" vertical="top"/>
      <protection locked="0"/>
    </xf>
    <xf numFmtId="0" fontId="17" fillId="0" borderId="0" xfId="0" applyFont="1" applyBorder="1" applyAlignment="1" applyProtection="1">
      <alignment horizontal="left" vertical="top" wrapText="1"/>
    </xf>
    <xf numFmtId="0" fontId="32" fillId="6" borderId="0" xfId="0" applyFont="1" applyFill="1" applyBorder="1" applyAlignment="1" applyProtection="1">
      <alignment horizontal="center" vertical="center"/>
    </xf>
    <xf numFmtId="0" fontId="13" fillId="0" borderId="0" xfId="0" applyFont="1" applyFill="1" applyBorder="1" applyAlignment="1" applyProtection="1">
      <alignment horizontal="center"/>
    </xf>
    <xf numFmtId="165" fontId="7" fillId="8" borderId="7" xfId="3" applyNumberFormat="1" applyFont="1" applyFill="1" applyBorder="1" applyProtection="1">
      <protection locked="0"/>
    </xf>
  </cellXfs>
  <cellStyles count="13">
    <cellStyle name="Comma" xfId="1" builtinId="3"/>
    <cellStyle name="Comma 2" xfId="7" xr:uid="{00000000-0005-0000-0000-000001000000}"/>
    <cellStyle name="Comma 2 2" xfId="2" xr:uid="{00000000-0005-0000-0000-000002000000}"/>
    <cellStyle name="Comma 2 2 2" xfId="10" xr:uid="{00000000-0005-0000-0000-000003000000}"/>
    <cellStyle name="Currency" xfId="3" builtinId="4"/>
    <cellStyle name="Currency 2" xfId="6" xr:uid="{00000000-0005-0000-0000-000005000000}"/>
    <cellStyle name="Currency 2 2" xfId="11" xr:uid="{00000000-0005-0000-0000-000006000000}"/>
    <cellStyle name="Hyperlink" xfId="4" builtinId="8"/>
    <cellStyle name="Normal" xfId="0" builtinId="0"/>
    <cellStyle name="Normal 2" xfId="5" xr:uid="{00000000-0005-0000-0000-000009000000}"/>
    <cellStyle name="Normal 2 2" xfId="9" xr:uid="{00000000-0005-0000-0000-00000A000000}"/>
    <cellStyle name="Normal 3" xfId="8" xr:uid="{00000000-0005-0000-0000-00000B000000}"/>
    <cellStyle name="Percent" xfId="12" builtinId="5"/>
  </cellStyles>
  <dxfs count="58">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readingOrder="0"/>
    </dxf>
    <dxf>
      <alignment wrapText="1" readingOrder="0"/>
    </dxf>
    <dxf>
      <alignment wrapText="1" readingOrder="0"/>
    </dxf>
    <dxf>
      <alignment wrapText="1" readingOrder="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enda Nelson Henry" refreshedDate="44031.925408796298" createdVersion="6" refreshedVersion="6" minRefreshableVersion="3" recordCount="244" xr:uid="{00000000-000A-0000-FFFF-FFFF00000000}">
  <cacheSource type="worksheet">
    <worksheetSource ref="A11:M255" sheet="FY18 B2A"/>
  </cacheSource>
  <cacheFields count="13">
    <cacheField name="SmartTag" numFmtId="0">
      <sharedItems count="93">
        <s v="TAG000493 Jupiter - Burrow Activity Center"/>
        <s v="TAG001230 Jupiter Burrow Student Union - SG Reserve"/>
        <s v="TAG001231 Boca Rec Fit Equip Replacement - SG Reserve"/>
        <s v="TAG001232 Boca Raton Campus Rec - SG Reserve (inactive)"/>
        <s v="TAG001284 VPSA A&amp;S Reserve"/>
        <s v="TAG001285 Radio Station"/>
        <s v="TAG001286 UWC - Owl TV"/>
        <s v="TAG001287 UWC - UP Publication"/>
        <s v="TAG001288 UP Publication"/>
        <s v="TAG001289 Student Government - Program Board"/>
        <s v="TAG001290 Student Government - Homecoming"/>
        <s v="TAG001291 Student Government - Revenue"/>
        <s v="TAG001292 Student Government - Book Loan Replacement"/>
        <s v="TAG001294 Student Government - Student Life and Recreation - Jupiter"/>
        <s v="TAG001295 Student Government - Wellness Center - Broward"/>
        <s v="TAG001296 Student Government - Owl Production - Broward"/>
        <s v="TAG001297 Student Government - Involvement and Leadership - Davie"/>
        <s v="TAG001298 Student Government - Student Accessibility Services Broward"/>
        <s v="TAG001299 Student Government - Volunteer Center - Broward"/>
        <s v="TAG001300 Student Government - Achievement Awards - Broward"/>
        <s v="TAG001301 Student Government - Broward House Projects"/>
        <s v="TAG001307 Student Government - Cultural Awareness - Broward"/>
        <s v="TAG001308 Broward Campus - Student Services"/>
        <s v="TAG001309 Student Government - Operations - Davie"/>
        <s v="TAG001310 Student Government - S.A.V.I - Jupiter"/>
        <s v="TAG001311 Student Government - Program Board - Jupiter"/>
        <s v="TAG001313 Student Government - Campus Recreation Facility Ops"/>
        <s v="TAG001315 Student Government - Banquet"/>
        <s v="TAG001316 Student Government - Student Affairs - Jupiter"/>
        <s v="TAG001317 Sport Club Council"/>
        <s v="TAG001319 Student Government - House Projects - Jupiter"/>
        <s v="TAG001320 Student Government - House Projects"/>
        <s v="TAG001321 Student Government - Governor Executive Projects Broward"/>
        <s v="TAG001322 Student Government - Governor Executive Projects Jupiter"/>
        <s v="TAG001323 Diversity Student Services - Jupiter"/>
        <s v="TAG001324 COSO Administration"/>
        <s v="TAG001325 Campus Student Government Marketing - Jupiter"/>
        <s v="TAG001326 Campus Inter-Club Council - Jupiter"/>
        <s v="TAG001327 Campus Club Accounts - Broward"/>
        <s v="TAG001328 Campus Club Accounts - Jupiter"/>
        <s v="TAG001329 Student Government - Stipends - Broward"/>
        <s v="TAG001330 Student Government - Stipends"/>
        <s v="TAG001331 Student Government - Student Accessibility Services"/>
        <s v="TAG001332 Student Government - Night Owls"/>
        <s v="TAG001333 Student Government - ICC Revenue - Broward"/>
        <s v="TAG001334 Student Government - Governor - Projects"/>
        <s v="TAG001336 Student Government - COSO"/>
        <s v="TAG001337 Student Government - House Contingency Broward"/>
        <s v="TAG001339 Student Government - Contingency"/>
        <s v="TAG001340 Student Government - Book Loan (inactive)"/>
        <s v="TAG001341 Student Government - Aids/Peer Education"/>
        <s v="TAG001342 Black Student Union"/>
        <s v="TAG001343 Student Government - Administration - Broward"/>
        <s v="TAG001344 Student Government - Administration - Jupiter"/>
        <s v="TAG001345 Student Government - Administration"/>
        <s v="TAG001347 Unallocated Student Activity Fees"/>
        <s v="TAG001488 Student Government - Conference Travel"/>
        <s v="TAG001489 Student Government - Program Board"/>
        <s v="TAG001490 Student Government - S.A.V.I"/>
        <s v="TAG001491 CCE Alternative Spring Break (inactive)"/>
        <s v="TAG001492 Director of Student Media"/>
        <s v="TAG001493 Diversity Award Training"/>
        <s v="TAG001494 Graduate and Professional Clubs"/>
        <s v="TAG001495 Graduate Student Association"/>
        <s v="TAG001496 Homecoming"/>
        <s v="TAG001498 LGBTQA Resource Center"/>
        <s v="TAG001499 Student Government - Lobby"/>
        <s v="TAG001500 Office of Greek Life"/>
        <s v="TAG001501 Student Accessibility Week"/>
        <s v="TAG001502 President Executive Projects"/>
        <s v="TAG001503 Radio Station"/>
        <s v="TAG001504 Senate Contingency"/>
        <s v="TAG001505 Student Government - Accounting &amp; Budget Office"/>
        <s v="TAG001506 Student Government - Elections"/>
        <s v="TAG001507 Student Government - Judicial Branch"/>
        <s v="TAG001508 Student Government - Television Station"/>
        <s v="TAG001509 Student Government - Advisor Office"/>
        <s v="TAG001510 Student Government - Operations"/>
        <s v="TAG001511 Student Government - Senate"/>
        <s v="TAG001512 Student Leadership Conference"/>
        <s v="TAG001513 Traditions Projects-Diver. Way"/>
        <s v="TAG001514 University Press Newspaper"/>
        <s v="TAG001515 University Wide Stipends"/>
        <s v="TAG001516 Military and Veterans Student Success Center"/>
        <s v="TAG001517 Student Government - Vice President's Executive Project"/>
        <s v="TAG001518 Weeks of Welcome"/>
        <s v="TAG001686 Davie/Broward Campus Rec - SG Reserve"/>
        <s v="TAG001687 Davie Student Union - SG Reserve"/>
        <s v="TAG001924 Campus Rec Jupiter - SG Reserve"/>
        <s v="TAG001927 Student Government - Alternative Breaks Revenue"/>
        <s v="TAG003502 Student Government - Student Involvement"/>
        <s v="TAG003543 Boca Raton Student Union"/>
        <s v="TAG004958 Student Government - University Mascot"/>
      </sharedItems>
    </cacheField>
    <cacheField name="SmartTag2" numFmtId="0">
      <sharedItems count="93">
        <s v="TAG000493"/>
        <s v="TAG001230"/>
        <s v="TAG001231"/>
        <s v="TAG001232"/>
        <s v="TAG001284"/>
        <s v="TAG001285"/>
        <s v="TAG001286"/>
        <s v="TAG001287"/>
        <s v="TAG001288"/>
        <s v="TAG001289"/>
        <s v="TAG001290"/>
        <s v="TAG001291"/>
        <s v="TAG001292"/>
        <s v="TAG001294"/>
        <s v="TAG001295"/>
        <s v="TAG001296"/>
        <s v="TAG001297"/>
        <s v="TAG001298"/>
        <s v="TAG001299"/>
        <s v="TAG001300"/>
        <s v="TAG001301"/>
        <s v="TAG001307"/>
        <s v="TAG001308"/>
        <s v="TAG001309"/>
        <s v="TAG001310"/>
        <s v="TAG001311"/>
        <s v="TAG001313"/>
        <s v="TAG001315"/>
        <s v="TAG001316"/>
        <s v="TAG001317"/>
        <s v="TAG001319"/>
        <s v="TAG001320"/>
        <s v="TAG001321"/>
        <s v="TAG001322"/>
        <s v="TAG001323"/>
        <s v="TAG001324"/>
        <s v="TAG001325"/>
        <s v="TAG001326"/>
        <s v="TAG001327"/>
        <s v="TAG001328"/>
        <s v="TAG001329"/>
        <s v="TAG001330"/>
        <s v="TAG001331"/>
        <s v="TAG001332"/>
        <s v="TAG001333"/>
        <s v="TAG001334"/>
        <s v="TAG001336"/>
        <s v="TAG001337"/>
        <s v="TAG001339"/>
        <s v="TAG001340"/>
        <s v="TAG001341"/>
        <s v="TAG001342"/>
        <s v="TAG001343"/>
        <s v="TAG001344"/>
        <s v="TAG001345"/>
        <s v="TAG001347"/>
        <s v="TAG001488"/>
        <s v="TAG001489"/>
        <s v="TAG001490"/>
        <s v="TAG001491"/>
        <s v="TAG001492"/>
        <s v="TAG001493"/>
        <s v="TAG001494"/>
        <s v="TAG001495"/>
        <s v="TAG001496"/>
        <s v="TAG001498"/>
        <s v="TAG001499"/>
        <s v="TAG001500"/>
        <s v="TAG001501"/>
        <s v="TAG001502"/>
        <s v="TAG001503"/>
        <s v="TAG001504"/>
        <s v="TAG001505"/>
        <s v="TAG001506"/>
        <s v="TAG001507"/>
        <s v="TAG001508"/>
        <s v="TAG001509"/>
        <s v="TAG001510"/>
        <s v="TAG001511"/>
        <s v="TAG001512"/>
        <s v="TAG001513"/>
        <s v="TAG001514"/>
        <s v="TAG001515"/>
        <s v="TAG001516"/>
        <s v="TAG001517"/>
        <s v="TAG001518"/>
        <s v="TAG001686"/>
        <s v="TAG001687"/>
        <s v="TAG001924"/>
        <s v="TAG001927"/>
        <s v="TAG003502"/>
        <s v="TAG003543"/>
        <s v="TAG004958"/>
      </sharedItems>
    </cacheField>
    <cacheField name="Project" numFmtId="0">
      <sharedItems containsMixedTypes="1" containsNumber="1" containsInteger="1" minValue="0" maxValue="0"/>
    </cacheField>
    <cacheField name="Fund Type" numFmtId="0">
      <sharedItems/>
    </cacheField>
    <cacheField name="Ledger Account Summary" numFmtId="0">
      <sharedItems count="5">
        <s v="FAU Master Account Set: Budget Pool - Expense"/>
        <s v="FAU Master Account Set: Budget Pool - INTRA-Fund Transfers Out"/>
        <s v="FAU Master Account Set: Budget Pool - OPS"/>
        <s v="FAU Master Account Set: Budget Pool - Salaries &amp; Benefits (AMP, SP, Faculty)"/>
        <s v="FAU Master Account Set: Budget Pool - INTER-Fund Transfers Out"/>
      </sharedItems>
    </cacheField>
    <cacheField name="Original Budget Expenses/Transfer Out" numFmtId="167">
      <sharedItems containsSemiMixedTypes="0" containsString="0" containsNumber="1" minValue="0" maxValue="875000"/>
    </cacheField>
    <cacheField name="Amendments Expenses/Transfer Out" numFmtId="167">
      <sharedItems containsSemiMixedTypes="0" containsString="0" containsNumber="1" minValue="-144716" maxValue="57000"/>
    </cacheField>
    <cacheField name="Adjusted Budget Expenses" numFmtId="167">
      <sharedItems containsSemiMixedTypes="0" containsString="0" containsNumber="1" minValue="0" maxValue="875000"/>
    </cacheField>
    <cacheField name="Actual Expenses/Transfer Out" numFmtId="167">
      <sharedItems containsSemiMixedTypes="0" containsString="0" containsNumber="1" minValue="0" maxValue="391224.45"/>
    </cacheField>
    <cacheField name="Obligation" numFmtId="167">
      <sharedItems containsSemiMixedTypes="0" containsString="0" containsNumber="1" containsInteger="1" minValue="0" maxValue="0"/>
    </cacheField>
    <cacheField name="Commitment" numFmtId="0">
      <sharedItems containsSemiMixedTypes="0" containsString="0" containsNumber="1" containsInteger="1" minValue="0" maxValue="0"/>
    </cacheField>
    <cacheField name="Total Actual/Reserved" numFmtId="167">
      <sharedItems containsSemiMixedTypes="0" containsString="0" containsNumber="1" minValue="0" maxValue="391224.45"/>
    </cacheField>
    <cacheField name="Available Balance" numFmtId="167">
      <sharedItems containsSemiMixedTypes="0" containsString="0" containsNumber="1" minValue="-94274.07" maxValue="875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enda Nelson Henry" refreshedDate="44031.925409143521" createdVersion="6" refreshedVersion="6" minRefreshableVersion="3" recordCount="234" xr:uid="{00000000-000A-0000-FFFF-FFFF01000000}">
  <cacheSource type="worksheet">
    <worksheetSource ref="A11:K245" sheet="FY21 B2A "/>
  </cacheSource>
  <cacheFields count="11">
    <cacheField name="SmartTag Name" numFmtId="0">
      <sharedItems/>
    </cacheField>
    <cacheField name="SmartTag" numFmtId="0">
      <sharedItems count="88">
        <s v="TAG000493"/>
        <s v="TAG001230"/>
        <s v="TAG001231"/>
        <s v="TAG001284"/>
        <s v="TAG001285"/>
        <s v="TAG001286"/>
        <s v="TAG001288"/>
        <s v="TAG001289"/>
        <s v="TAG001290"/>
        <s v="TAG001292"/>
        <s v="TAG001294"/>
        <s v="TAG001295"/>
        <s v="TAG001296"/>
        <s v="TAG001297"/>
        <s v="TAG001298"/>
        <s v="TAG001299"/>
        <s v="TAG001300"/>
        <s v="TAG001301"/>
        <s v="TAG001307"/>
        <s v="TAG001308"/>
        <s v="TAG001309"/>
        <s v="TAG001310"/>
        <s v="TAG001311"/>
        <s v="TAG001313"/>
        <s v="TAG001315"/>
        <s v="TAG001316"/>
        <s v="TAG001317"/>
        <s v="TAG001319"/>
        <s v="TAG001320"/>
        <s v="TAG001321"/>
        <s v="TAG001322"/>
        <s v="TAG001323"/>
        <s v="TAG001324"/>
        <s v="TAG001325"/>
        <s v="TAG001326"/>
        <s v="TAG001327"/>
        <s v="TAG001328"/>
        <s v="TAG001329"/>
        <s v="TAG001330"/>
        <s v="TAG001331"/>
        <s v="TAG001332"/>
        <s v="TAG001333"/>
        <s v="TAG001334"/>
        <s v="TAG001336"/>
        <s v="TAG001337"/>
        <s v="TAG001339"/>
        <s v="TAG001341"/>
        <s v="TAG001342"/>
        <s v="TAG001343"/>
        <s v="TAG001344"/>
        <s v="TAG001345"/>
        <s v="TAG001347"/>
        <s v="TAG001488"/>
        <s v="TAG001489"/>
        <s v="TAG001490"/>
        <s v="TAG001492"/>
        <s v="TAG001493"/>
        <s v="TAG001494"/>
        <s v="TAG001495"/>
        <s v="TAG001496"/>
        <s v="TAG001498"/>
        <s v="TAG001499"/>
        <s v="TAG001500"/>
        <s v="TAG001501"/>
        <s v="TAG001502"/>
        <s v="TAG001503"/>
        <s v="TAG001504"/>
        <s v="TAG001505"/>
        <s v="TAG001506"/>
        <s v="TAG001507"/>
        <s v="TAG001508"/>
        <s v="TAG001509"/>
        <s v="TAG001510"/>
        <s v="TAG001511"/>
        <s v="TAG001513"/>
        <s v="TAG001514"/>
        <s v="TAG001515"/>
        <s v="TAG001516"/>
        <s v="TAG001517"/>
        <s v="TAG001518"/>
        <s v="TAG001686"/>
        <s v="TAG001687"/>
        <s v="TAG001924"/>
        <s v="TAG003502"/>
        <s v="TAG003543"/>
        <s v="TAG004958"/>
        <s v="TAG005101"/>
        <s v="TAG006850"/>
      </sharedItems>
    </cacheField>
    <cacheField name="Project" numFmtId="0">
      <sharedItems/>
    </cacheField>
    <cacheField name="Fund Type" numFmtId="0">
      <sharedItems/>
    </cacheField>
    <cacheField name="Ledger Account Summary" numFmtId="0">
      <sharedItems count="5">
        <s v="FAU Master Account Set: Budget Pool - Expense"/>
        <s v="FAU Master Account Set: Budget Pool - INTRA-Fund Transfers Out"/>
        <s v="FAU Master Account Set: Budget Pool - OPS"/>
        <s v="FAU Master Account Set: Budget Pool - Salaries &amp; Benefits (AMP, SP, Faculty)"/>
        <s v="FAU Master Account Set: Budget Pool - INTER-Fund Transfers Out"/>
      </sharedItems>
    </cacheField>
    <cacheField name="Original Budget Expenses/Transfer Out" numFmtId="167">
      <sharedItems containsSemiMixedTypes="0" containsString="0" containsNumber="1" minValue="0" maxValue="1272315"/>
    </cacheField>
    <cacheField name="Amendments Expenses/Transfer Out" numFmtId="167">
      <sharedItems containsSemiMixedTypes="0" containsString="0" containsNumber="1" containsInteger="1" minValue="0" maxValue="0"/>
    </cacheField>
    <cacheField name="Adjusted Budget Expenses" numFmtId="167">
      <sharedItems containsSemiMixedTypes="0" containsString="0" containsNumber="1" minValue="0" maxValue="1773008"/>
    </cacheField>
    <cacheField name="Actual Expenses/Transfer Out" numFmtId="167">
      <sharedItems containsSemiMixedTypes="0" containsString="0" containsNumber="1" minValue="-124.8" maxValue="295501.33"/>
    </cacheField>
    <cacheField name="Obligation" numFmtId="167">
      <sharedItems containsSemiMixedTypes="0" containsString="0" containsNumber="1" minValue="0" maxValue="180234.66"/>
    </cacheField>
    <cacheField name="Commitment" numFmtId="0">
      <sharedItems containsSemiMixedTypes="0" containsString="0" containsNumber="1" minValue="0" maxValue="67544.42999999999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enda Nelson Henry" refreshedDate="44031.925409606483" createdVersion="6" refreshedVersion="6" minRefreshableVersion="3" recordCount="245" xr:uid="{00000000-000A-0000-FFFF-FFFF02000000}">
  <cacheSource type="worksheet">
    <worksheetSource ref="A11:K256" sheet="FY20BTA"/>
  </cacheSource>
  <cacheFields count="11">
    <cacheField name="SmartTag Name" numFmtId="0">
      <sharedItems/>
    </cacheField>
    <cacheField name="SmartTag" numFmtId="0">
      <sharedItems count="92">
        <s v="TAG000493"/>
        <s v="TAG001230"/>
        <s v="TAG001231"/>
        <s v="TAG001284"/>
        <s v="TAG001285"/>
        <s v="TAG001286"/>
        <s v="TAG001287"/>
        <s v="TAG001288"/>
        <s v="TAG001289"/>
        <s v="TAG001290"/>
        <s v="TAG001291"/>
        <s v="TAG001292"/>
        <s v="TAG001294"/>
        <s v="TAG001295"/>
        <s v="TAG001296"/>
        <s v="TAG001297"/>
        <s v="TAG001298"/>
        <s v="TAG001299"/>
        <s v="TAG001300"/>
        <s v="TAG001301"/>
        <s v="TAG001307"/>
        <s v="TAG001308"/>
        <s v="TAG001309"/>
        <s v="TAG001310"/>
        <s v="TAG001311"/>
        <s v="TAG001313"/>
        <s v="TAG001315"/>
        <s v="TAG001316"/>
        <s v="TAG001317"/>
        <s v="TAG001319"/>
        <s v="TAG001320"/>
        <s v="TAG001321"/>
        <s v="TAG001322"/>
        <s v="TAG001323"/>
        <s v="TAG001324"/>
        <s v="TAG001325"/>
        <s v="TAG001326"/>
        <s v="TAG001327"/>
        <s v="TAG001328"/>
        <s v="TAG001329"/>
        <s v="TAG001330"/>
        <s v="TAG001331"/>
        <s v="TAG001332"/>
        <s v="TAG001333"/>
        <s v="TAG001334"/>
        <s v="TAG001336"/>
        <s v="TAG001337"/>
        <s v="TAG001339"/>
        <s v="TAG001341"/>
        <s v="TAG001342"/>
        <s v="TAG001343"/>
        <s v="TAG001344"/>
        <s v="TAG001345"/>
        <s v="TAG001347"/>
        <s v="TAG001488"/>
        <s v="TAG001489"/>
        <s v="TAG001490"/>
        <s v="TAG001492"/>
        <s v="TAG001493"/>
        <s v="TAG001494"/>
        <s v="TAG001495"/>
        <s v="TAG001496"/>
        <s v="TAG001498"/>
        <s v="TAG001499"/>
        <s v="TAG001500"/>
        <s v="TAG001501"/>
        <s v="TAG001502"/>
        <s v="TAG001503"/>
        <s v="TAG001504"/>
        <s v="TAG001505"/>
        <s v="TAG001506"/>
        <s v="TAG001507"/>
        <s v="TAG001508"/>
        <s v="TAG001509"/>
        <s v="TAG001510"/>
        <s v="TAG001511"/>
        <s v="TAG001512"/>
        <s v="TAG001513"/>
        <s v="TAG001514"/>
        <s v="TAG001515"/>
        <s v="TAG001516"/>
        <s v="TAG001517"/>
        <s v="TAG001518"/>
        <s v="TAG001686"/>
        <s v="TAG001687"/>
        <s v="TAG001924"/>
        <s v="TAG001927"/>
        <s v="TAG003502"/>
        <s v="TAG003543"/>
        <s v="TAG004958"/>
        <s v="TAG005101"/>
        <s v="TAG006850"/>
      </sharedItems>
    </cacheField>
    <cacheField name="Project" numFmtId="0">
      <sharedItems/>
    </cacheField>
    <cacheField name="Fund Type" numFmtId="0">
      <sharedItems/>
    </cacheField>
    <cacheField name="Ledger Account Summary" numFmtId="0">
      <sharedItems count="5">
        <s v="FAU Master Account Set: Budget Pool - Salaries &amp; Benefits (AMP, SP, Faculty)"/>
        <s v="FAU Master Account Set: Budget Pool - OPS"/>
        <s v="FAU Master Account Set: Budget Pool - Expense"/>
        <s v="FAU Master Account Set: Budget Pool - INTER-Fund Transfers Out"/>
        <s v="FAU Master Account Set: Budget Pool - INTRA-Fund Transfers Out"/>
      </sharedItems>
    </cacheField>
    <cacheField name="Original Budget Expenses/Transfer Out" numFmtId="167">
      <sharedItems containsSemiMixedTypes="0" containsString="0" containsNumber="1" minValue="0" maxValue="900000"/>
    </cacheField>
    <cacheField name="Amendments Expenses/Transfer Out" numFmtId="167">
      <sharedItems containsSemiMixedTypes="0" containsString="0" containsNumber="1" minValue="-878400" maxValue="850000"/>
    </cacheField>
    <cacheField name="Adjusted Budget Expenses" numFmtId="167">
      <sharedItems containsSemiMixedTypes="0" containsString="0" containsNumber="1" minValue="0" maxValue="850000"/>
    </cacheField>
    <cacheField name="Actual Expenses/Transfer Out" numFmtId="167">
      <sharedItems containsSemiMixedTypes="0" containsString="0" containsNumber="1" minValue="0" maxValue="587334.41"/>
    </cacheField>
    <cacheField name="Obligation" numFmtId="167">
      <sharedItems containsSemiMixedTypes="0" containsString="0" containsNumber="1" minValue="0" maxValue="0.01"/>
    </cacheField>
    <cacheField name="Commitment"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enda Nelson Henry" refreshedDate="44031.925409953707" createdVersion="6" refreshedVersion="6" minRefreshableVersion="3" recordCount="249" xr:uid="{00000000-000A-0000-FFFF-FFFF03000000}">
  <cacheSource type="worksheet">
    <worksheetSource ref="A11:I260" sheet="FY19 B2A"/>
  </cacheSource>
  <cacheFields count="9">
    <cacheField name="SmartTag and Name" numFmtId="0">
      <sharedItems/>
    </cacheField>
    <cacheField name="SmartTag" numFmtId="0">
      <sharedItems count="94">
        <s v="TAG000493"/>
        <s v="TAG001230"/>
        <s v="TAG001231"/>
        <s v="TAG001232"/>
        <s v="TAG001284"/>
        <s v="TAG001285"/>
        <s v="TAG001286"/>
        <s v="TAG001287"/>
        <s v="TAG001288"/>
        <s v="TAG001289"/>
        <s v="TAG001290"/>
        <s v="TAG001291"/>
        <s v="TAG001292"/>
        <s v="TAG001294"/>
        <s v="TAG001295"/>
        <s v="TAG001296"/>
        <s v="TAG001297"/>
        <s v="TAG001298"/>
        <s v="TAG001299"/>
        <s v="TAG001300"/>
        <s v="TAG001301"/>
        <s v="TAG001307"/>
        <s v="TAG001308"/>
        <s v="TAG001309"/>
        <s v="TAG001310"/>
        <s v="TAG001311"/>
        <s v="TAG001313"/>
        <s v="TAG001315"/>
        <s v="TAG001316"/>
        <s v="TAG001317"/>
        <s v="TAG001319"/>
        <s v="TAG001320"/>
        <s v="TAG001321"/>
        <s v="TAG001322"/>
        <s v="TAG001323"/>
        <s v="TAG001324"/>
        <s v="TAG001325"/>
        <s v="TAG001326"/>
        <s v="TAG001327"/>
        <s v="TAG001328"/>
        <s v="TAG001329"/>
        <s v="TAG001330"/>
        <s v="TAG001331"/>
        <s v="TAG001332"/>
        <s v="TAG001333"/>
        <s v="TAG001334"/>
        <s v="TAG001336"/>
        <s v="TAG001337"/>
        <s v="TAG001339"/>
        <s v="TAG001341"/>
        <s v="TAG001342"/>
        <s v="TAG001343"/>
        <s v="TAG001344"/>
        <s v="TAG001345"/>
        <s v="TAG001346"/>
        <s v="TAG001347"/>
        <s v="TAG001488"/>
        <s v="TAG001489"/>
        <s v="TAG001490"/>
        <s v="TAG001492"/>
        <s v="TAG001493"/>
        <s v="TAG001494"/>
        <s v="TAG001495"/>
        <s v="TAG001496"/>
        <s v="TAG001498"/>
        <s v="TAG001499"/>
        <s v="TAG001500"/>
        <s v="TAG001501"/>
        <s v="TAG001502"/>
        <s v="TAG001503"/>
        <s v="TAG001504"/>
        <s v="TAG001505"/>
        <s v="TAG001506"/>
        <s v="TAG001507"/>
        <s v="TAG001508"/>
        <s v="TAG001509"/>
        <s v="TAG001510"/>
        <s v="TAG001511"/>
        <s v="TAG001512"/>
        <s v="TAG001513"/>
        <s v="TAG001514"/>
        <s v="TAG001515"/>
        <s v="TAG001516"/>
        <s v="TAG001517"/>
        <s v="TAG001518"/>
        <s v="TAG001686"/>
        <s v="TAG001687"/>
        <s v="TAG001924"/>
        <s v="TAG001927"/>
        <s v="TAG003502"/>
        <s v="TAG003543"/>
        <s v="TAG004958"/>
        <s v="TAG005101"/>
        <s v="TAG005800"/>
      </sharedItems>
    </cacheField>
    <cacheField name="Project" numFmtId="0">
      <sharedItems/>
    </cacheField>
    <cacheField name="Fund Type" numFmtId="0">
      <sharedItems/>
    </cacheField>
    <cacheField name="Ledger Account Summary" numFmtId="0">
      <sharedItems count="5">
        <s v="FAU Master Account Set: Budget Pool - Expense"/>
        <s v="FAU Master Account Set: Budget Pool - INTER-Fund Transfers Out"/>
        <s v="FAU Master Account Set: Budget Pool - INTRA-Fund Transfers Out"/>
        <s v="FAU Master Account Set: Budget Pool - OPS"/>
        <s v="FAU Master Account Set: Budget Pool - Salaries &amp; Benefits (AMP, SP, Faculty)"/>
      </sharedItems>
    </cacheField>
    <cacheField name="Original Budget Expenses/Transfer Out" numFmtId="167">
      <sharedItems containsSemiMixedTypes="0" containsString="0" containsNumber="1" minValue="0" maxValue="1600000"/>
    </cacheField>
    <cacheField name="Amendments Expenses/Transfer Out" numFmtId="167">
      <sharedItems containsSemiMixedTypes="0" containsString="0" containsNumber="1" minValue="-850000" maxValue="850000"/>
    </cacheField>
    <cacheField name="Adjusted Budget Expenses" numFmtId="167">
      <sharedItems containsSemiMixedTypes="0" containsString="0" containsNumber="1" minValue="-850000" maxValue="850000"/>
    </cacheField>
    <cacheField name="Actual Expenses/Transfer Out" numFmtId="167">
      <sharedItems containsSemiMixedTypes="0" containsString="0" containsNumber="1" minValue="0" maxValue="335723.1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4">
  <r>
    <x v="0"/>
    <x v="0"/>
    <n v="0"/>
    <s v="Student Government *1"/>
    <x v="0"/>
    <n v="13954"/>
    <n v="0"/>
    <n v="0"/>
    <n v="0"/>
    <n v="0"/>
    <n v="0"/>
    <n v="0"/>
    <n v="0"/>
  </r>
  <r>
    <x v="0"/>
    <x v="0"/>
    <s v="(Blank)"/>
    <s v="Student Government *1"/>
    <x v="1"/>
    <n v="4745.1499999999996"/>
    <n v="0"/>
    <n v="0"/>
    <n v="0"/>
    <n v="0"/>
    <n v="0"/>
    <n v="0"/>
    <n v="0"/>
  </r>
  <r>
    <x v="0"/>
    <x v="0"/>
    <s v="(Blank)"/>
    <s v="Student Government *1"/>
    <x v="2"/>
    <n v="55035"/>
    <n v="0"/>
    <n v="0"/>
    <n v="0"/>
    <n v="0"/>
    <n v="0"/>
    <n v="0"/>
    <n v="0"/>
  </r>
  <r>
    <x v="0"/>
    <x v="0"/>
    <s v="(Blank)"/>
    <s v="Student Government *1"/>
    <x v="3"/>
    <n v="64766.400000000001"/>
    <n v="0"/>
    <n v="0"/>
    <n v="0"/>
    <n v="0"/>
    <n v="0"/>
    <n v="0"/>
    <n v="0"/>
  </r>
  <r>
    <x v="0"/>
    <x v="0"/>
    <s v="(Blank)"/>
    <s v="Student Government *1"/>
    <x v="4"/>
    <n v="1000"/>
    <n v="0"/>
    <n v="0"/>
    <n v="0"/>
    <n v="0"/>
    <n v="0"/>
    <n v="0"/>
    <n v="0"/>
  </r>
  <r>
    <x v="1"/>
    <x v="1"/>
    <s v="(Blank)"/>
    <s v="Student Government *1"/>
    <x v="0"/>
    <n v="1000"/>
    <n v="0"/>
    <n v="1000"/>
    <n v="0"/>
    <n v="0"/>
    <n v="0"/>
    <n v="0"/>
    <n v="1000"/>
  </r>
  <r>
    <x v="1"/>
    <x v="1"/>
    <s v="(Blank)"/>
    <s v="Student Government *1"/>
    <x v="1"/>
    <n v="28"/>
    <n v="0"/>
    <n v="28"/>
    <n v="0"/>
    <n v="0"/>
    <n v="0"/>
    <n v="0"/>
    <n v="28"/>
  </r>
  <r>
    <x v="2"/>
    <x v="2"/>
    <s v="(Blank)"/>
    <s v="Student Government *1"/>
    <x v="0"/>
    <n v="450000"/>
    <n v="0"/>
    <n v="450000"/>
    <n v="391224.45"/>
    <n v="0"/>
    <n v="0"/>
    <n v="391224.45"/>
    <n v="58775.55"/>
  </r>
  <r>
    <x v="2"/>
    <x v="2"/>
    <s v="(Blank)"/>
    <s v="Student Government *1"/>
    <x v="1"/>
    <n v="12600"/>
    <n v="0"/>
    <n v="12600"/>
    <n v="10954.28"/>
    <n v="0"/>
    <n v="0"/>
    <n v="10954.28"/>
    <n v="1645.72"/>
  </r>
  <r>
    <x v="3"/>
    <x v="3"/>
    <s v="(Blank)"/>
    <s v="Student Government *1"/>
    <x v="0"/>
    <n v="40000"/>
    <n v="0"/>
    <n v="40000"/>
    <n v="40641.5"/>
    <n v="0"/>
    <n v="0"/>
    <n v="40641.5"/>
    <n v="-641.5"/>
  </r>
  <r>
    <x v="3"/>
    <x v="3"/>
    <s v="(Blank)"/>
    <s v="Student Government *1"/>
    <x v="1"/>
    <n v="1120"/>
    <n v="0"/>
    <n v="1120"/>
    <n v="1137.96"/>
    <n v="0"/>
    <n v="0"/>
    <n v="1137.96"/>
    <n v="-17.96"/>
  </r>
  <r>
    <x v="4"/>
    <x v="4"/>
    <s v="(Blank)"/>
    <s v="Student Government *1"/>
    <x v="0"/>
    <n v="875000"/>
    <n v="0"/>
    <n v="875000"/>
    <n v="0"/>
    <n v="0"/>
    <n v="0"/>
    <n v="0"/>
    <n v="875000"/>
  </r>
  <r>
    <x v="4"/>
    <x v="4"/>
    <s v="(Blank)"/>
    <s v="Student Government *1"/>
    <x v="1"/>
    <n v="24500"/>
    <n v="0"/>
    <n v="24500"/>
    <n v="0"/>
    <n v="0"/>
    <n v="0"/>
    <n v="0"/>
    <n v="24500"/>
  </r>
  <r>
    <x v="5"/>
    <x v="5"/>
    <s v="(Blank)"/>
    <s v="Student Government *1"/>
    <x v="1"/>
    <n v="136.36000000000001"/>
    <n v="0"/>
    <n v="136.36000000000001"/>
    <n v="129.36000000000001"/>
    <n v="0"/>
    <n v="0"/>
    <n v="129.36000000000001"/>
    <n v="7"/>
  </r>
  <r>
    <x v="5"/>
    <x v="5"/>
    <s v="(Blank)"/>
    <s v="Student Government *1"/>
    <x v="2"/>
    <n v="4870"/>
    <n v="0"/>
    <n v="4870"/>
    <n v="4620"/>
    <n v="0"/>
    <n v="0"/>
    <n v="4620"/>
    <n v="250"/>
  </r>
  <r>
    <x v="6"/>
    <x v="6"/>
    <s v="(Blank)"/>
    <s v="Student Government *1"/>
    <x v="0"/>
    <n v="10000"/>
    <n v="0"/>
    <n v="10000"/>
    <n v="360"/>
    <n v="0"/>
    <n v="0"/>
    <n v="360"/>
    <n v="9640"/>
  </r>
  <r>
    <x v="6"/>
    <x v="6"/>
    <s v="(Blank)"/>
    <s v="Student Government *1"/>
    <x v="1"/>
    <n v="280"/>
    <n v="0"/>
    <n v="280"/>
    <n v="10.08"/>
    <n v="0"/>
    <n v="0"/>
    <n v="10.08"/>
    <n v="269.92"/>
  </r>
  <r>
    <x v="7"/>
    <x v="7"/>
    <s v="(Blank)"/>
    <s v="Student Government *1"/>
    <x v="0"/>
    <n v="5000"/>
    <n v="0"/>
    <n v="5000"/>
    <n v="0"/>
    <n v="0"/>
    <n v="0"/>
    <n v="0"/>
    <n v="5000"/>
  </r>
  <r>
    <x v="7"/>
    <x v="7"/>
    <s v="(Blank)"/>
    <s v="Student Government *1"/>
    <x v="1"/>
    <n v="140"/>
    <n v="0"/>
    <n v="140"/>
    <n v="0"/>
    <n v="0"/>
    <n v="0"/>
    <n v="0"/>
    <n v="140"/>
  </r>
  <r>
    <x v="8"/>
    <x v="8"/>
    <s v="(Blank)"/>
    <s v="Student Government *1"/>
    <x v="0"/>
    <n v="20000"/>
    <n v="0"/>
    <n v="20000"/>
    <n v="8440.56"/>
    <n v="0"/>
    <n v="0"/>
    <n v="8440.56"/>
    <n v="11559.44"/>
  </r>
  <r>
    <x v="8"/>
    <x v="8"/>
    <s v="(Blank)"/>
    <s v="Student Government *1"/>
    <x v="1"/>
    <n v="560"/>
    <n v="0"/>
    <n v="560"/>
    <n v="236.34"/>
    <n v="0"/>
    <n v="0"/>
    <n v="236.34"/>
    <n v="323.66000000000003"/>
  </r>
  <r>
    <x v="9"/>
    <x v="9"/>
    <s v="(Blank)"/>
    <s v="Student Government *1"/>
    <x v="0"/>
    <n v="30000"/>
    <n v="0"/>
    <n v="30000"/>
    <n v="13346.63"/>
    <n v="0"/>
    <n v="0"/>
    <n v="13346.63"/>
    <n v="16653.37"/>
  </r>
  <r>
    <x v="9"/>
    <x v="9"/>
    <s v="(Blank)"/>
    <s v="Student Government *1"/>
    <x v="1"/>
    <n v="840"/>
    <n v="0"/>
    <n v="840"/>
    <n v="373.71"/>
    <n v="0"/>
    <n v="0"/>
    <n v="373.71"/>
    <n v="466.29"/>
  </r>
  <r>
    <x v="10"/>
    <x v="10"/>
    <s v="(Blank)"/>
    <s v="Student Government *1"/>
    <x v="0"/>
    <n v="5000"/>
    <n v="0"/>
    <n v="5000"/>
    <n v="0"/>
    <n v="0"/>
    <n v="0"/>
    <n v="0"/>
    <n v="5000"/>
  </r>
  <r>
    <x v="10"/>
    <x v="10"/>
    <s v="(Blank)"/>
    <s v="Student Government *1"/>
    <x v="1"/>
    <n v="140"/>
    <n v="0"/>
    <n v="140"/>
    <n v="0"/>
    <n v="0"/>
    <n v="0"/>
    <n v="0"/>
    <n v="140"/>
  </r>
  <r>
    <x v="11"/>
    <x v="11"/>
    <s v="(Blank)"/>
    <s v="Student Government *1"/>
    <x v="0"/>
    <n v="10500"/>
    <n v="0"/>
    <n v="10500"/>
    <n v="0"/>
    <n v="0"/>
    <n v="0"/>
    <n v="0"/>
    <n v="10500"/>
  </r>
  <r>
    <x v="11"/>
    <x v="11"/>
    <s v="(Blank)"/>
    <s v="Student Government *1"/>
    <x v="1"/>
    <n v="294"/>
    <n v="0"/>
    <n v="294"/>
    <n v="0"/>
    <n v="0"/>
    <n v="0"/>
    <n v="0"/>
    <n v="294"/>
  </r>
  <r>
    <x v="12"/>
    <x v="12"/>
    <s v="(Blank)"/>
    <s v="Student Government *1"/>
    <x v="0"/>
    <n v="5000"/>
    <n v="0"/>
    <n v="5000"/>
    <n v="2249.59"/>
    <n v="0"/>
    <n v="0"/>
    <n v="2249.59"/>
    <n v="2750.41"/>
  </r>
  <r>
    <x v="12"/>
    <x v="12"/>
    <s v="(Blank)"/>
    <s v="Student Government *1"/>
    <x v="1"/>
    <n v="140"/>
    <n v="0"/>
    <n v="140"/>
    <n v="62.99"/>
    <n v="0"/>
    <n v="0"/>
    <n v="62.99"/>
    <n v="77.010000000000005"/>
  </r>
  <r>
    <x v="13"/>
    <x v="13"/>
    <s v="(Blank)"/>
    <s v="Student Government *1"/>
    <x v="0"/>
    <n v="131615"/>
    <n v="0"/>
    <n v="0"/>
    <n v="0"/>
    <n v="0"/>
    <n v="0"/>
    <n v="0"/>
    <n v="0"/>
  </r>
  <r>
    <x v="13"/>
    <x v="13"/>
    <s v="(Blank)"/>
    <s v="Student Government *1"/>
    <x v="1"/>
    <n v="6219.9"/>
    <n v="0"/>
    <n v="0"/>
    <n v="0"/>
    <n v="0"/>
    <n v="0"/>
    <n v="0"/>
    <n v="0"/>
  </r>
  <r>
    <x v="13"/>
    <x v="13"/>
    <s v="(Blank)"/>
    <s v="Student Government *1"/>
    <x v="2"/>
    <n v="54810"/>
    <n v="0"/>
    <n v="0"/>
    <n v="0"/>
    <n v="0"/>
    <n v="0"/>
    <n v="0"/>
    <n v="0"/>
  </r>
  <r>
    <x v="13"/>
    <x v="13"/>
    <s v="(Blank)"/>
    <s v="Student Government *1"/>
    <x v="4"/>
    <n v="1000"/>
    <n v="0"/>
    <n v="0"/>
    <n v="0"/>
    <n v="0"/>
    <n v="0"/>
    <n v="0"/>
    <n v="0"/>
  </r>
  <r>
    <x v="14"/>
    <x v="14"/>
    <s v="(Blank)"/>
    <s v="Student Government *1"/>
    <x v="3"/>
    <n v="119548"/>
    <n v="0"/>
    <n v="0"/>
    <n v="0"/>
    <n v="0"/>
    <n v="0"/>
    <n v="0"/>
    <n v="0"/>
  </r>
  <r>
    <x v="14"/>
    <x v="14"/>
    <s v="(Blank)"/>
    <s v="Student Government *1"/>
    <x v="2"/>
    <n v="81338"/>
    <n v="0"/>
    <n v="0"/>
    <n v="0"/>
    <n v="0"/>
    <n v="0"/>
    <n v="0"/>
    <n v="0"/>
  </r>
  <r>
    <x v="14"/>
    <x v="14"/>
    <s v="(Blank)"/>
    <s v="Student Government *1"/>
    <x v="0"/>
    <n v="35525"/>
    <n v="0"/>
    <n v="0"/>
    <n v="0"/>
    <n v="0"/>
    <n v="0"/>
    <n v="0"/>
    <n v="0"/>
  </r>
  <r>
    <x v="15"/>
    <x v="15"/>
    <s v="(Blank)"/>
    <s v="Student Government *1"/>
    <x v="0"/>
    <n v="87400"/>
    <n v="0"/>
    <n v="87400"/>
    <n v="55920.71"/>
    <n v="0"/>
    <n v="0"/>
    <n v="55920.71"/>
    <n v="31479.29"/>
  </r>
  <r>
    <x v="15"/>
    <x v="15"/>
    <s v="(Blank)"/>
    <s v="Student Government *1"/>
    <x v="1"/>
    <n v="3365.12"/>
    <n v="0"/>
    <n v="3365.12"/>
    <n v="1855.09"/>
    <n v="0"/>
    <n v="0"/>
    <n v="1855.09"/>
    <n v="1510.03"/>
  </r>
  <r>
    <x v="15"/>
    <x v="15"/>
    <s v="(Blank)"/>
    <s v="Student Government *1"/>
    <x v="2"/>
    <n v="32783"/>
    <n v="0"/>
    <n v="32783"/>
    <n v="10332.469999999999"/>
    <n v="0"/>
    <n v="0"/>
    <n v="10332.469999999999"/>
    <n v="22450.53"/>
  </r>
  <r>
    <x v="16"/>
    <x v="16"/>
    <s v="(Blank)"/>
    <s v="Student Government *1"/>
    <x v="0"/>
    <n v="13250"/>
    <n v="0"/>
    <n v="13250"/>
    <n v="6153.15"/>
    <n v="0"/>
    <n v="0"/>
    <n v="6153.15"/>
    <n v="7096.85"/>
  </r>
  <r>
    <x v="16"/>
    <x v="16"/>
    <s v="(Blank)"/>
    <s v="Student Government *1"/>
    <x v="1"/>
    <n v="2162.2199999999998"/>
    <n v="0"/>
    <n v="2162.2199999999998"/>
    <n v="1792.48"/>
    <n v="0"/>
    <n v="0"/>
    <n v="1792.48"/>
    <n v="369.74"/>
  </r>
  <r>
    <x v="16"/>
    <x v="16"/>
    <s v="(Blank)"/>
    <s v="Student Government *1"/>
    <x v="2"/>
    <n v="10000"/>
    <n v="0"/>
    <n v="10000"/>
    <n v="5800"/>
    <n v="0"/>
    <n v="0"/>
    <n v="5800"/>
    <n v="4200"/>
  </r>
  <r>
    <x v="16"/>
    <x v="16"/>
    <s v="(Blank)"/>
    <s v="Student Government *1"/>
    <x v="3"/>
    <n v="53972"/>
    <n v="0"/>
    <n v="53972"/>
    <n v="52063.98"/>
    <n v="0"/>
    <n v="0"/>
    <n v="52063.98"/>
    <n v="1908.02"/>
  </r>
  <r>
    <x v="17"/>
    <x v="17"/>
    <s v="(Blank)"/>
    <s v="Student Government *1"/>
    <x v="0"/>
    <n v="3000"/>
    <n v="0"/>
    <n v="3000"/>
    <n v="2286.09"/>
    <n v="0"/>
    <n v="0"/>
    <n v="2286.09"/>
    <n v="713.91"/>
  </r>
  <r>
    <x v="17"/>
    <x v="17"/>
    <s v="(Blank)"/>
    <s v="Student Government *1"/>
    <x v="1"/>
    <n v="84"/>
    <n v="0"/>
    <n v="84"/>
    <n v="64.010000000000005"/>
    <n v="0"/>
    <n v="0"/>
    <n v="64.010000000000005"/>
    <n v="19.989999999999998"/>
  </r>
  <r>
    <x v="18"/>
    <x v="18"/>
    <s v="(Blank)"/>
    <s v="Student Government *1"/>
    <x v="0"/>
    <n v="4300"/>
    <n v="0"/>
    <n v="4300"/>
    <n v="2490.66"/>
    <n v="0"/>
    <n v="0"/>
    <n v="2490.66"/>
    <n v="1809.34"/>
  </r>
  <r>
    <x v="18"/>
    <x v="18"/>
    <s v="(Blank)"/>
    <s v="Student Government *1"/>
    <x v="1"/>
    <n v="120.4"/>
    <n v="0"/>
    <n v="120.4"/>
    <n v="69.739999999999995"/>
    <n v="0"/>
    <n v="0"/>
    <n v="69.739999999999995"/>
    <n v="50.66"/>
  </r>
  <r>
    <x v="19"/>
    <x v="19"/>
    <s v="(Blank)"/>
    <s v="Student Government *1"/>
    <x v="0"/>
    <n v="7000"/>
    <n v="0"/>
    <n v="7000"/>
    <n v="4574.0600000000004"/>
    <n v="0"/>
    <n v="0"/>
    <n v="4574.0600000000004"/>
    <n v="2425.94"/>
  </r>
  <r>
    <x v="19"/>
    <x v="19"/>
    <s v="(Blank)"/>
    <s v="Student Government *1"/>
    <x v="1"/>
    <n v="196"/>
    <n v="0"/>
    <n v="196"/>
    <n v="128.07"/>
    <n v="0"/>
    <n v="0"/>
    <n v="128.07"/>
    <n v="67.930000000000007"/>
  </r>
  <r>
    <x v="20"/>
    <x v="20"/>
    <s v="(Blank)"/>
    <s v="Student Government *1"/>
    <x v="0"/>
    <n v="4200"/>
    <n v="0"/>
    <n v="4200"/>
    <n v="2687.31"/>
    <n v="0"/>
    <n v="0"/>
    <n v="2687.31"/>
    <n v="1512.69"/>
  </r>
  <r>
    <x v="20"/>
    <x v="20"/>
    <s v="(Blank)"/>
    <s v="Student Government *1"/>
    <x v="1"/>
    <n v="299.60000000000002"/>
    <n v="0"/>
    <n v="299.60000000000002"/>
    <n v="75.239999999999995"/>
    <n v="0"/>
    <n v="0"/>
    <n v="75.239999999999995"/>
    <n v="224.36"/>
  </r>
  <r>
    <x v="20"/>
    <x v="20"/>
    <s v="(Blank)"/>
    <s v="Student Government *1"/>
    <x v="2"/>
    <n v="6500"/>
    <n v="0"/>
    <n v="6500"/>
    <n v="0"/>
    <n v="0"/>
    <n v="0"/>
    <n v="0"/>
    <n v="6500"/>
  </r>
  <r>
    <x v="21"/>
    <x v="21"/>
    <s v="(Blank)"/>
    <s v="Student Government *1"/>
    <x v="0"/>
    <n v="16000"/>
    <n v="0"/>
    <n v="16000"/>
    <n v="9028.76"/>
    <n v="0"/>
    <n v="0"/>
    <n v="9028.76"/>
    <n v="6971.24"/>
  </r>
  <r>
    <x v="21"/>
    <x v="21"/>
    <s v="(Blank)"/>
    <s v="Student Government *1"/>
    <x v="1"/>
    <n v="448"/>
    <n v="0"/>
    <n v="448"/>
    <n v="252.81"/>
    <n v="0"/>
    <n v="0"/>
    <n v="252.81"/>
    <n v="195.19"/>
  </r>
  <r>
    <x v="22"/>
    <x v="22"/>
    <s v="(Blank)"/>
    <s v="Student Government *1"/>
    <x v="0"/>
    <n v="1300"/>
    <n v="0"/>
    <n v="1300"/>
    <n v="0"/>
    <n v="0"/>
    <n v="0"/>
    <n v="0"/>
    <n v="1300"/>
  </r>
  <r>
    <x v="22"/>
    <x v="22"/>
    <s v="(Blank)"/>
    <s v="Student Government *1"/>
    <x v="1"/>
    <n v="36.4"/>
    <n v="0"/>
    <n v="36.4"/>
    <n v="0"/>
    <n v="0"/>
    <n v="0"/>
    <n v="0"/>
    <n v="36.4"/>
  </r>
  <r>
    <x v="23"/>
    <x v="23"/>
    <s v="(Blank)"/>
    <s v="Student Government *1"/>
    <x v="0"/>
    <n v="129195"/>
    <n v="0"/>
    <n v="0"/>
    <n v="0"/>
    <n v="0"/>
    <n v="0"/>
    <n v="0"/>
    <n v="0"/>
  </r>
  <r>
    <x v="23"/>
    <x v="23"/>
    <s v="(Blank)"/>
    <s v="Student Government *1"/>
    <x v="1"/>
    <n v="8429.82"/>
    <n v="0"/>
    <n v="0"/>
    <n v="0"/>
    <n v="0"/>
    <n v="0"/>
    <n v="0"/>
    <n v="0"/>
  </r>
  <r>
    <x v="23"/>
    <x v="23"/>
    <s v="(Blank)"/>
    <s v="Student Government *1"/>
    <x v="2"/>
    <n v="123970"/>
    <n v="0"/>
    <n v="0"/>
    <n v="0"/>
    <n v="0"/>
    <n v="0"/>
    <n v="0"/>
    <n v="0"/>
  </r>
  <r>
    <x v="23"/>
    <x v="23"/>
    <s v="(Blank)"/>
    <s v="Student Government *1"/>
    <x v="3"/>
    <n v="47900.15"/>
    <n v="0"/>
    <n v="0"/>
    <n v="0"/>
    <n v="0"/>
    <n v="0"/>
    <n v="0"/>
    <n v="0"/>
  </r>
  <r>
    <x v="24"/>
    <x v="24"/>
    <s v="(Blank)"/>
    <s v="Student Government *1"/>
    <x v="0"/>
    <n v="5600"/>
    <n v="0"/>
    <n v="5600"/>
    <n v="4679.43"/>
    <n v="0"/>
    <n v="0"/>
    <n v="4679.43"/>
    <n v="920.57"/>
  </r>
  <r>
    <x v="24"/>
    <x v="24"/>
    <s v="(Blank)"/>
    <s v="Student Government *1"/>
    <x v="1"/>
    <n v="156.80000000000001"/>
    <n v="0"/>
    <n v="156.80000000000001"/>
    <n v="131.02000000000001"/>
    <n v="0"/>
    <n v="0"/>
    <n v="131.02000000000001"/>
    <n v="25.78"/>
  </r>
  <r>
    <x v="25"/>
    <x v="25"/>
    <s v="(Blank)"/>
    <s v="Student Government *1"/>
    <x v="0"/>
    <n v="83800"/>
    <n v="0"/>
    <n v="83800"/>
    <n v="82541.42"/>
    <n v="0"/>
    <n v="0"/>
    <n v="82541.42"/>
    <n v="1258.58"/>
  </r>
  <r>
    <x v="25"/>
    <x v="25"/>
    <s v="(Blank)"/>
    <s v="Student Government *1"/>
    <x v="1"/>
    <n v="2799.44"/>
    <n v="0"/>
    <n v="2799.44"/>
    <n v="2716.79"/>
    <n v="0"/>
    <n v="0"/>
    <n v="2716.79"/>
    <n v="82.65"/>
  </r>
  <r>
    <x v="25"/>
    <x v="25"/>
    <s v="(Blank)"/>
    <s v="Student Government *1"/>
    <x v="2"/>
    <n v="16180"/>
    <n v="0"/>
    <n v="16180"/>
    <n v="14486.79"/>
    <n v="0"/>
    <n v="0"/>
    <n v="14486.79"/>
    <n v="1693.21"/>
  </r>
  <r>
    <x v="26"/>
    <x v="26"/>
    <s v="(Blank)"/>
    <s v="Student Government *1"/>
    <x v="3"/>
    <n v="690245"/>
    <n v="0"/>
    <n v="0"/>
    <n v="0"/>
    <n v="0"/>
    <n v="0"/>
    <n v="0"/>
    <n v="0"/>
  </r>
  <r>
    <x v="26"/>
    <x v="26"/>
    <s v="(Blank)"/>
    <s v="Student Government *1"/>
    <x v="2"/>
    <n v="439330"/>
    <n v="0"/>
    <n v="0"/>
    <n v="0"/>
    <n v="0"/>
    <n v="0"/>
    <n v="0"/>
    <n v="0"/>
  </r>
  <r>
    <x v="26"/>
    <x v="26"/>
    <s v="(Blank)"/>
    <s v="Student Government *1"/>
    <x v="0"/>
    <n v="433250"/>
    <n v="0"/>
    <n v="0"/>
    <n v="0"/>
    <n v="0"/>
    <n v="0"/>
    <n v="0"/>
    <n v="0"/>
  </r>
  <r>
    <x v="26"/>
    <x v="26"/>
    <s v="(Blank)"/>
    <s v="Student Government *1"/>
    <x v="4"/>
    <n v="101663"/>
    <n v="0"/>
    <n v="0"/>
    <n v="0"/>
    <n v="0"/>
    <n v="0"/>
    <n v="0"/>
    <n v="0"/>
  </r>
  <r>
    <x v="27"/>
    <x v="27"/>
    <s v="(Blank)"/>
    <s v="Student Government *1"/>
    <x v="0"/>
    <n v="6000"/>
    <n v="0"/>
    <n v="6000"/>
    <n v="0"/>
    <n v="0"/>
    <n v="0"/>
    <n v="0"/>
    <n v="6000"/>
  </r>
  <r>
    <x v="27"/>
    <x v="27"/>
    <s v="(Blank)"/>
    <s v="Student Government *1"/>
    <x v="1"/>
    <n v="168"/>
    <n v="0"/>
    <n v="168"/>
    <n v="0"/>
    <n v="0"/>
    <n v="0"/>
    <n v="0"/>
    <n v="168"/>
  </r>
  <r>
    <x v="28"/>
    <x v="28"/>
    <s v="(Blank)"/>
    <s v="Student Government *1"/>
    <x v="0"/>
    <n v="7263"/>
    <n v="0"/>
    <n v="7263"/>
    <n v="4768.0200000000004"/>
    <n v="0"/>
    <n v="0"/>
    <n v="4768.0200000000004"/>
    <n v="2494.98"/>
  </r>
  <r>
    <x v="28"/>
    <x v="28"/>
    <s v="(Blank)"/>
    <s v="Student Government *1"/>
    <x v="1"/>
    <n v="203.36"/>
    <n v="0"/>
    <n v="203.36"/>
    <n v="133.5"/>
    <n v="0"/>
    <n v="0"/>
    <n v="133.5"/>
    <n v="69.86"/>
  </r>
  <r>
    <x v="29"/>
    <x v="29"/>
    <s v="(Blank)"/>
    <s v="Student Government *1"/>
    <x v="0"/>
    <n v="53000"/>
    <n v="2000"/>
    <n v="55000"/>
    <n v="51856.25"/>
    <n v="0"/>
    <n v="0"/>
    <n v="51856.25"/>
    <n v="3143.75"/>
  </r>
  <r>
    <x v="29"/>
    <x v="29"/>
    <s v="(Blank)"/>
    <s v="Student Government *1"/>
    <x v="1"/>
    <n v="1484"/>
    <n v="0"/>
    <n v="1484"/>
    <n v="1451.97"/>
    <n v="0"/>
    <n v="0"/>
    <n v="1451.97"/>
    <n v="32.03"/>
  </r>
  <r>
    <x v="30"/>
    <x v="30"/>
    <s v="(Blank)"/>
    <s v="Student Government *1"/>
    <x v="0"/>
    <n v="2620"/>
    <n v="0"/>
    <n v="2620"/>
    <n v="191.37"/>
    <n v="0"/>
    <n v="0"/>
    <n v="191.37"/>
    <n v="2428.63"/>
  </r>
  <r>
    <x v="30"/>
    <x v="30"/>
    <s v="(Blank)"/>
    <s v="Student Government *1"/>
    <x v="1"/>
    <n v="227.36"/>
    <n v="0"/>
    <n v="227.36"/>
    <n v="26.78"/>
    <n v="0"/>
    <n v="0"/>
    <n v="26.78"/>
    <n v="200.58"/>
  </r>
  <r>
    <x v="30"/>
    <x v="30"/>
    <s v="(Blank)"/>
    <s v="Student Government *1"/>
    <x v="2"/>
    <n v="5500"/>
    <n v="0"/>
    <n v="5500"/>
    <n v="765"/>
    <n v="0"/>
    <n v="0"/>
    <n v="765"/>
    <n v="4735"/>
  </r>
  <r>
    <x v="31"/>
    <x v="31"/>
    <s v="(Blank)"/>
    <s v="Student Government *1"/>
    <x v="0"/>
    <n v="8500"/>
    <n v="0"/>
    <n v="8500"/>
    <n v="6332.5"/>
    <n v="0"/>
    <n v="0"/>
    <n v="6332.5"/>
    <n v="2167.5"/>
  </r>
  <r>
    <x v="31"/>
    <x v="31"/>
    <s v="(Blank)"/>
    <s v="Student Government *1"/>
    <x v="1"/>
    <n v="238"/>
    <n v="0"/>
    <n v="238"/>
    <n v="177.31"/>
    <n v="0"/>
    <n v="0"/>
    <n v="177.31"/>
    <n v="60.69"/>
  </r>
  <r>
    <x v="32"/>
    <x v="32"/>
    <s v="(Blank)"/>
    <s v="Student Government *1"/>
    <x v="0"/>
    <n v="19000"/>
    <n v="0"/>
    <n v="19000"/>
    <n v="2091.13"/>
    <n v="0"/>
    <n v="0"/>
    <n v="2091.13"/>
    <n v="16908.87"/>
  </r>
  <r>
    <x v="32"/>
    <x v="32"/>
    <s v="(Blank)"/>
    <s v="Student Government *1"/>
    <x v="1"/>
    <n v="532"/>
    <n v="0"/>
    <n v="532"/>
    <n v="58.55"/>
    <n v="0"/>
    <n v="0"/>
    <n v="58.55"/>
    <n v="473.45"/>
  </r>
  <r>
    <x v="33"/>
    <x v="33"/>
    <s v="(Blank)"/>
    <s v="Student Government *1"/>
    <x v="0"/>
    <n v="15600"/>
    <n v="0"/>
    <n v="15600"/>
    <n v="10320.56"/>
    <n v="0"/>
    <n v="0"/>
    <n v="10320.56"/>
    <n v="5279.44"/>
  </r>
  <r>
    <x v="33"/>
    <x v="33"/>
    <s v="(Blank)"/>
    <s v="Student Government *1"/>
    <x v="1"/>
    <n v="436.8"/>
    <n v="0"/>
    <n v="436.8"/>
    <n v="288.98"/>
    <n v="0"/>
    <n v="0"/>
    <n v="288.98"/>
    <n v="147.82"/>
  </r>
  <r>
    <x v="34"/>
    <x v="34"/>
    <s v="(Blank)"/>
    <s v="Student Government *1"/>
    <x v="0"/>
    <n v="14350"/>
    <n v="0"/>
    <n v="14350"/>
    <n v="12402.65"/>
    <n v="0"/>
    <n v="0"/>
    <n v="12402.65"/>
    <n v="1947.35"/>
  </r>
  <r>
    <x v="34"/>
    <x v="34"/>
    <s v="(Blank)"/>
    <s v="Student Government *1"/>
    <x v="1"/>
    <n v="401.8"/>
    <n v="0"/>
    <n v="401.8"/>
    <n v="347.27"/>
    <n v="0"/>
    <n v="0"/>
    <n v="347.27"/>
    <n v="54.53"/>
  </r>
  <r>
    <x v="35"/>
    <x v="35"/>
    <s v="(Blank)"/>
    <s v="Student Government *1"/>
    <x v="0"/>
    <n v="28831"/>
    <n v="0"/>
    <n v="28831"/>
    <n v="24646.080000000002"/>
    <n v="0"/>
    <n v="0"/>
    <n v="24646.080000000002"/>
    <n v="4184.92"/>
  </r>
  <r>
    <x v="35"/>
    <x v="35"/>
    <s v="(Blank)"/>
    <s v="Student Government *1"/>
    <x v="1"/>
    <n v="1309.5899999999999"/>
    <n v="0"/>
    <n v="1309.5899999999999"/>
    <n v="1015.21"/>
    <n v="0"/>
    <n v="0"/>
    <n v="1015.21"/>
    <n v="294.38"/>
  </r>
  <r>
    <x v="35"/>
    <x v="35"/>
    <s v="(Blank)"/>
    <s v="Student Government *1"/>
    <x v="2"/>
    <n v="17940"/>
    <n v="0"/>
    <n v="17940"/>
    <n v="11611.33"/>
    <n v="0"/>
    <n v="0"/>
    <n v="11611.33"/>
    <n v="6328.67"/>
  </r>
  <r>
    <x v="36"/>
    <x v="36"/>
    <s v="(Blank)"/>
    <s v="Student Government *1"/>
    <x v="0"/>
    <n v="3500"/>
    <n v="0"/>
    <n v="3500"/>
    <n v="3486.03"/>
    <n v="0"/>
    <n v="0"/>
    <n v="3486.03"/>
    <n v="13.97"/>
  </r>
  <r>
    <x v="36"/>
    <x v="36"/>
    <s v="(Blank)"/>
    <s v="Student Government *1"/>
    <x v="1"/>
    <n v="98"/>
    <n v="0"/>
    <n v="98"/>
    <n v="97.61"/>
    <n v="0"/>
    <n v="0"/>
    <n v="97.61"/>
    <n v="0.39"/>
  </r>
  <r>
    <x v="37"/>
    <x v="37"/>
    <s v="(Blank)"/>
    <s v="Student Government *1"/>
    <x v="0"/>
    <n v="5600"/>
    <n v="1032.8"/>
    <n v="6632.8"/>
    <n v="6386"/>
    <n v="0"/>
    <n v="0"/>
    <n v="6386"/>
    <n v="246.8"/>
  </r>
  <r>
    <x v="37"/>
    <x v="37"/>
    <s v="(Blank)"/>
    <s v="Student Government *1"/>
    <x v="1"/>
    <n v="156.80000000000001"/>
    <n v="0"/>
    <n v="156.80000000000001"/>
    <n v="178.81"/>
    <n v="0"/>
    <n v="0"/>
    <n v="178.81"/>
    <n v="-22.01"/>
  </r>
  <r>
    <x v="38"/>
    <x v="38"/>
    <s v="(Blank)"/>
    <s v="Student Government *1"/>
    <x v="0"/>
    <n v="17000"/>
    <n v="0"/>
    <n v="17000"/>
    <n v="1608.83"/>
    <n v="0"/>
    <n v="0"/>
    <n v="1608.83"/>
    <n v="15391.17"/>
  </r>
  <r>
    <x v="38"/>
    <x v="38"/>
    <s v="(Blank)"/>
    <s v="Student Government *1"/>
    <x v="1"/>
    <n v="476"/>
    <n v="0"/>
    <n v="476"/>
    <n v="45.05"/>
    <n v="0"/>
    <n v="0"/>
    <n v="45.05"/>
    <n v="430.95"/>
  </r>
  <r>
    <x v="39"/>
    <x v="39"/>
    <s v="(Blank)"/>
    <s v="Student Government *1"/>
    <x v="0"/>
    <n v="23500"/>
    <n v="0"/>
    <n v="23500"/>
    <n v="20266.96"/>
    <n v="0"/>
    <n v="0"/>
    <n v="20266.96"/>
    <n v="3233.04"/>
  </r>
  <r>
    <x v="39"/>
    <x v="39"/>
    <s v="(Blank)"/>
    <s v="Student Government *1"/>
    <x v="1"/>
    <n v="658"/>
    <n v="0"/>
    <n v="658"/>
    <n v="567.47"/>
    <n v="0"/>
    <n v="0"/>
    <n v="567.47"/>
    <n v="90.53"/>
  </r>
  <r>
    <x v="40"/>
    <x v="40"/>
    <s v="(Blank)"/>
    <s v="Student Government *1"/>
    <x v="0"/>
    <n v="0"/>
    <n v="0"/>
    <n v="0"/>
    <n v="45.25"/>
    <n v="0"/>
    <n v="0"/>
    <n v="45.25"/>
    <n v="-45.25"/>
  </r>
  <r>
    <x v="40"/>
    <x v="40"/>
    <s v="(Blank)"/>
    <s v="Student Government *1"/>
    <x v="1"/>
    <n v="2365.5500000000002"/>
    <n v="0"/>
    <n v="2365.5500000000002"/>
    <n v="1505.71"/>
    <n v="0"/>
    <n v="0"/>
    <n v="1505.71"/>
    <n v="859.84"/>
  </r>
  <r>
    <x v="40"/>
    <x v="40"/>
    <s v="(Blank)"/>
    <s v="Student Government *1"/>
    <x v="2"/>
    <n v="84484"/>
    <n v="0"/>
    <n v="84484"/>
    <n v="53729.95"/>
    <n v="0"/>
    <n v="0"/>
    <n v="53729.95"/>
    <n v="30754.05"/>
  </r>
  <r>
    <x v="41"/>
    <x v="41"/>
    <s v="(Blank)"/>
    <s v="Student Government *1"/>
    <x v="0"/>
    <n v="400"/>
    <n v="0"/>
    <n v="400"/>
    <n v="316.75"/>
    <n v="0"/>
    <n v="0"/>
    <n v="316.75"/>
    <n v="83.25"/>
  </r>
  <r>
    <x v="41"/>
    <x v="41"/>
    <s v="(Blank)"/>
    <s v="Student Government *1"/>
    <x v="1"/>
    <n v="3298.79"/>
    <n v="0"/>
    <n v="3298.79"/>
    <n v="2629.19"/>
    <n v="0"/>
    <n v="0"/>
    <n v="2629.19"/>
    <n v="669.6"/>
  </r>
  <r>
    <x v="41"/>
    <x v="41"/>
    <s v="(Blank)"/>
    <s v="Student Government *1"/>
    <x v="2"/>
    <n v="117414"/>
    <n v="0"/>
    <n v="117414"/>
    <n v="93582.74"/>
    <n v="0"/>
    <n v="0"/>
    <n v="93582.74"/>
    <n v="23831.26"/>
  </r>
  <r>
    <x v="42"/>
    <x v="42"/>
    <s v="(Blank)"/>
    <s v="Student Government *1"/>
    <x v="0"/>
    <n v="8000"/>
    <n v="0"/>
    <n v="8000"/>
    <n v="5467.43"/>
    <n v="0"/>
    <n v="0"/>
    <n v="5467.43"/>
    <n v="2532.5700000000002"/>
  </r>
  <r>
    <x v="42"/>
    <x v="42"/>
    <s v="(Blank)"/>
    <s v="Student Government *1"/>
    <x v="1"/>
    <n v="224"/>
    <n v="0"/>
    <n v="224"/>
    <n v="153.09"/>
    <n v="0"/>
    <n v="0"/>
    <n v="153.09"/>
    <n v="70.91"/>
  </r>
  <r>
    <x v="43"/>
    <x v="43"/>
    <s v="(Blank)"/>
    <s v="Student Government *1"/>
    <x v="0"/>
    <n v="35000"/>
    <n v="0"/>
    <n v="35000"/>
    <n v="19565.41"/>
    <n v="0"/>
    <n v="0"/>
    <n v="19565.41"/>
    <n v="15434.59"/>
  </r>
  <r>
    <x v="43"/>
    <x v="43"/>
    <s v="(Blank)"/>
    <s v="Student Government *1"/>
    <x v="1"/>
    <n v="3349.92"/>
    <n v="0"/>
    <n v="3349.92"/>
    <n v="1415.52"/>
    <n v="0"/>
    <n v="0"/>
    <n v="1415.52"/>
    <n v="1934.4"/>
  </r>
  <r>
    <x v="43"/>
    <x v="43"/>
    <s v="(Blank)"/>
    <s v="Student Government *1"/>
    <x v="2"/>
    <n v="84640"/>
    <n v="0"/>
    <n v="84640"/>
    <n v="30988.97"/>
    <n v="0"/>
    <n v="0"/>
    <n v="30988.97"/>
    <n v="53651.03"/>
  </r>
  <r>
    <x v="44"/>
    <x v="44"/>
    <s v="(Blank)"/>
    <s v="Student Government *1"/>
    <x v="0"/>
    <n v="2500"/>
    <n v="0"/>
    <n v="2500"/>
    <n v="220.54"/>
    <n v="0"/>
    <n v="0"/>
    <n v="220.54"/>
    <n v="2279.46"/>
  </r>
  <r>
    <x v="44"/>
    <x v="44"/>
    <s v="(Blank)"/>
    <s v="Student Government *1"/>
    <x v="1"/>
    <n v="70"/>
    <n v="0"/>
    <n v="70"/>
    <n v="6.18"/>
    <n v="0"/>
    <n v="0"/>
    <n v="6.18"/>
    <n v="63.82"/>
  </r>
  <r>
    <x v="45"/>
    <x v="45"/>
    <s v="(Blank)"/>
    <s v="Student Government *1"/>
    <x v="0"/>
    <n v="32000"/>
    <n v="0"/>
    <n v="32000"/>
    <n v="27046.57"/>
    <n v="0"/>
    <n v="0"/>
    <n v="27046.57"/>
    <n v="4953.43"/>
  </r>
  <r>
    <x v="45"/>
    <x v="45"/>
    <s v="(Blank)"/>
    <s v="Student Government *1"/>
    <x v="1"/>
    <n v="896"/>
    <n v="0"/>
    <n v="896"/>
    <n v="757.3"/>
    <n v="0"/>
    <n v="0"/>
    <n v="757.3"/>
    <n v="138.69999999999999"/>
  </r>
  <r>
    <x v="46"/>
    <x v="46"/>
    <s v="(Blank)"/>
    <s v="Student Government *1"/>
    <x v="0"/>
    <n v="167000"/>
    <n v="-2000"/>
    <n v="165000"/>
    <n v="150996.29999999999"/>
    <n v="0"/>
    <n v="0"/>
    <n v="150996.29999999999"/>
    <n v="14003.7"/>
  </r>
  <r>
    <x v="46"/>
    <x v="46"/>
    <s v="(Blank)"/>
    <s v="Student Government *1"/>
    <x v="1"/>
    <n v="4676"/>
    <n v="0"/>
    <n v="4676"/>
    <n v="4227.8999999999996"/>
    <n v="0"/>
    <n v="0"/>
    <n v="4227.8999999999996"/>
    <n v="448.1"/>
  </r>
  <r>
    <x v="47"/>
    <x v="47"/>
    <s v="(Blank)"/>
    <s v="Student Government *1"/>
    <x v="0"/>
    <n v="4145"/>
    <n v="0"/>
    <n v="4145"/>
    <n v="0"/>
    <n v="0"/>
    <n v="0"/>
    <n v="0"/>
    <n v="4145"/>
  </r>
  <r>
    <x v="47"/>
    <x v="47"/>
    <s v="(Blank)"/>
    <s v="Student Government *1"/>
    <x v="1"/>
    <n v="116.06"/>
    <n v="0"/>
    <n v="116.06"/>
    <n v="0"/>
    <n v="0"/>
    <n v="0"/>
    <n v="0"/>
    <n v="116.06"/>
  </r>
  <r>
    <x v="48"/>
    <x v="48"/>
    <s v="(Blank)"/>
    <s v="Student Government *1"/>
    <x v="0"/>
    <n v="10501"/>
    <n v="39618.6"/>
    <n v="50119.6"/>
    <n v="1682.34"/>
    <n v="0"/>
    <n v="0"/>
    <n v="1682.34"/>
    <n v="48437.26"/>
  </r>
  <r>
    <x v="48"/>
    <x v="48"/>
    <s v="(Blank)"/>
    <s v="Student Government *1"/>
    <x v="1"/>
    <n v="294.02999999999997"/>
    <n v="0"/>
    <n v="294.02999999999997"/>
    <n v="47.11"/>
    <n v="0"/>
    <n v="0"/>
    <n v="47.11"/>
    <n v="246.92"/>
  </r>
  <r>
    <x v="49"/>
    <x v="49"/>
    <s v="(Blank)"/>
    <s v="Student Government *1"/>
    <x v="0"/>
    <n v="20500"/>
    <n v="0"/>
    <n v="20500"/>
    <n v="19166.39"/>
    <n v="0"/>
    <n v="0"/>
    <n v="19166.39"/>
    <n v="1333.61"/>
  </r>
  <r>
    <x v="49"/>
    <x v="49"/>
    <s v="(Blank)"/>
    <s v="Student Government *1"/>
    <x v="1"/>
    <n v="574"/>
    <n v="0"/>
    <n v="574"/>
    <n v="536.66"/>
    <n v="0"/>
    <n v="0"/>
    <n v="536.66"/>
    <n v="37.340000000000003"/>
  </r>
  <r>
    <x v="50"/>
    <x v="50"/>
    <s v="(Blank)"/>
    <s v="Student Government *1"/>
    <x v="0"/>
    <n v="23855"/>
    <n v="0"/>
    <n v="23855"/>
    <n v="15361.56"/>
    <n v="0"/>
    <n v="0"/>
    <n v="15361.56"/>
    <n v="8493.44"/>
  </r>
  <r>
    <x v="50"/>
    <x v="50"/>
    <s v="(Blank)"/>
    <s v="Student Government *1"/>
    <x v="1"/>
    <n v="794.95"/>
    <n v="0"/>
    <n v="794.95"/>
    <n v="510.95"/>
    <n v="0"/>
    <n v="0"/>
    <n v="510.95"/>
    <n v="284"/>
  </r>
  <r>
    <x v="50"/>
    <x v="50"/>
    <s v="(Blank)"/>
    <s v="Student Government *1"/>
    <x v="2"/>
    <n v="4536"/>
    <n v="0"/>
    <n v="4536"/>
    <n v="2886.75"/>
    <n v="0"/>
    <n v="0"/>
    <n v="2886.75"/>
    <n v="1649.25"/>
  </r>
  <r>
    <x v="51"/>
    <x v="51"/>
    <s v="(Blank)"/>
    <s v="Student Government *1"/>
    <x v="0"/>
    <n v="97692"/>
    <n v="0"/>
    <n v="97692"/>
    <n v="81840.800000000003"/>
    <n v="0"/>
    <n v="0"/>
    <n v="81840.800000000003"/>
    <n v="15851.2"/>
  </r>
  <r>
    <x v="51"/>
    <x v="51"/>
    <s v="(Blank)"/>
    <s v="Student Government *1"/>
    <x v="1"/>
    <n v="3886.88"/>
    <n v="0"/>
    <n v="3886.88"/>
    <n v="2892.06"/>
    <n v="0"/>
    <n v="0"/>
    <n v="2892.06"/>
    <n v="994.82"/>
  </r>
  <r>
    <x v="51"/>
    <x v="51"/>
    <s v="(Blank)"/>
    <s v="Student Government *1"/>
    <x v="2"/>
    <n v="41125"/>
    <n v="0"/>
    <n v="41125"/>
    <n v="21447.26"/>
    <n v="0"/>
    <n v="0"/>
    <n v="21447.26"/>
    <n v="19677.740000000002"/>
  </r>
  <r>
    <x v="52"/>
    <x v="52"/>
    <s v="(Blank)"/>
    <s v="Student Government *1"/>
    <x v="0"/>
    <n v="42500"/>
    <n v="0"/>
    <n v="42500"/>
    <n v="37679.79"/>
    <n v="0"/>
    <n v="0"/>
    <n v="37679.79"/>
    <n v="4820.21"/>
  </r>
  <r>
    <x v="52"/>
    <x v="52"/>
    <s v="(Blank)"/>
    <s v="Student Government *1"/>
    <x v="1"/>
    <n v="1190"/>
    <n v="0"/>
    <n v="1190"/>
    <n v="1055.04"/>
    <n v="0"/>
    <n v="0"/>
    <n v="1055.04"/>
    <n v="134.96"/>
  </r>
  <r>
    <x v="53"/>
    <x v="53"/>
    <s v="(Blank)"/>
    <s v="Student Government *1"/>
    <x v="0"/>
    <n v="7955"/>
    <n v="0"/>
    <n v="7955"/>
    <n v="4946.32"/>
    <n v="0"/>
    <n v="0"/>
    <n v="4946.32"/>
    <n v="3008.68"/>
  </r>
  <r>
    <x v="53"/>
    <x v="53"/>
    <s v="(Blank)"/>
    <s v="Student Government *1"/>
    <x v="1"/>
    <n v="1410.22"/>
    <n v="0"/>
    <n v="1410.22"/>
    <n v="1148.44"/>
    <n v="0"/>
    <n v="0"/>
    <n v="1148.44"/>
    <n v="261.77999999999997"/>
  </r>
  <r>
    <x v="53"/>
    <x v="53"/>
    <s v="(Blank)"/>
    <s v="Student Government *1"/>
    <x v="2"/>
    <n v="42410"/>
    <n v="0"/>
    <n v="42410"/>
    <n v="36069.4"/>
    <n v="0"/>
    <n v="0"/>
    <n v="36069.4"/>
    <n v="6340.6"/>
  </r>
  <r>
    <x v="54"/>
    <x v="54"/>
    <s v="(Blank)"/>
    <s v="Student Government *1"/>
    <x v="0"/>
    <n v="19691"/>
    <n v="0"/>
    <n v="19691"/>
    <n v="14927.4"/>
    <n v="0"/>
    <n v="0"/>
    <n v="14927.4"/>
    <n v="4763.6000000000004"/>
  </r>
  <r>
    <x v="54"/>
    <x v="54"/>
    <s v="(Blank)"/>
    <s v="Student Government *1"/>
    <x v="1"/>
    <n v="551.35"/>
    <n v="0"/>
    <n v="551.35"/>
    <n v="417.97"/>
    <n v="0"/>
    <n v="0"/>
    <n v="417.97"/>
    <n v="133.38"/>
  </r>
  <r>
    <x v="55"/>
    <x v="55"/>
    <s v="(Blank)"/>
    <s v="Student Government *1"/>
    <x v="0"/>
    <n v="180000"/>
    <n v="-144716"/>
    <n v="35284"/>
    <n v="101632.47"/>
    <n v="0"/>
    <n v="0"/>
    <n v="101632.47"/>
    <n v="-66348.47"/>
  </r>
  <r>
    <x v="55"/>
    <x v="55"/>
    <s v="(Blank)"/>
    <s v="Student Government *1"/>
    <x v="4"/>
    <n v="0"/>
    <n v="0"/>
    <n v="0"/>
    <n v="5091"/>
    <n v="0"/>
    <n v="0"/>
    <n v="5091"/>
    <n v="-5091"/>
  </r>
  <r>
    <x v="55"/>
    <x v="55"/>
    <s v="(Blank)"/>
    <s v="Student Government *1"/>
    <x v="1"/>
    <n v="117365"/>
    <n v="0"/>
    <n v="117365"/>
    <n v="211639.07"/>
    <n v="0"/>
    <n v="0"/>
    <n v="211639.07"/>
    <n v="-94274.07"/>
  </r>
  <r>
    <x v="56"/>
    <x v="56"/>
    <s v="(Blank)"/>
    <s v="Student Government *1"/>
    <x v="0"/>
    <n v="75000"/>
    <n v="0"/>
    <n v="75000"/>
    <n v="47823.77"/>
    <n v="0"/>
    <n v="0"/>
    <n v="47823.77"/>
    <n v="27176.23"/>
  </r>
  <r>
    <x v="56"/>
    <x v="56"/>
    <s v="(Blank)"/>
    <s v="Student Government *1"/>
    <x v="1"/>
    <n v="2380"/>
    <n v="0"/>
    <n v="2380"/>
    <n v="1388.38"/>
    <n v="0"/>
    <n v="0"/>
    <n v="1388.38"/>
    <n v="991.62"/>
  </r>
  <r>
    <x v="56"/>
    <x v="56"/>
    <s v="(Blank)"/>
    <s v="Student Government *1"/>
    <x v="2"/>
    <n v="10000"/>
    <n v="0"/>
    <n v="10000"/>
    <n v="1760.96"/>
    <n v="0"/>
    <n v="0"/>
    <n v="1760.96"/>
    <n v="8239.0400000000009"/>
  </r>
  <r>
    <x v="57"/>
    <x v="57"/>
    <s v="(Blank)"/>
    <s v="Student Government *1"/>
    <x v="0"/>
    <n v="364323"/>
    <n v="0"/>
    <n v="364323"/>
    <n v="325226.09999999998"/>
    <n v="0"/>
    <n v="0"/>
    <n v="325226.09999999998"/>
    <n v="39096.9"/>
  </r>
  <r>
    <x v="57"/>
    <x v="57"/>
    <s v="(Blank)"/>
    <s v="Student Government *1"/>
    <x v="1"/>
    <n v="12015.16"/>
    <n v="0"/>
    <n v="12015.16"/>
    <n v="10196.02"/>
    <n v="0"/>
    <n v="0"/>
    <n v="10196.02"/>
    <n v="1819.14"/>
  </r>
  <r>
    <x v="57"/>
    <x v="57"/>
    <s v="(Blank)"/>
    <s v="Student Government *1"/>
    <x v="2"/>
    <n v="64790"/>
    <n v="0"/>
    <n v="64790"/>
    <n v="38917.4"/>
    <n v="0"/>
    <n v="0"/>
    <n v="38917.4"/>
    <n v="25872.6"/>
  </r>
  <r>
    <x v="58"/>
    <x v="58"/>
    <s v="(Blank)"/>
    <s v="Student Government *1"/>
    <x v="0"/>
    <n v="19795"/>
    <n v="0"/>
    <n v="19795"/>
    <n v="12398.7"/>
    <n v="0"/>
    <n v="0"/>
    <n v="12398.7"/>
    <n v="7396.3"/>
  </r>
  <r>
    <x v="58"/>
    <x v="58"/>
    <s v="(Blank)"/>
    <s v="Student Government *1"/>
    <x v="1"/>
    <n v="2437.65"/>
    <n v="0"/>
    <n v="2437.65"/>
    <n v="2068.77"/>
    <n v="0"/>
    <n v="0"/>
    <n v="2068.77"/>
    <n v="368.88"/>
  </r>
  <r>
    <x v="58"/>
    <x v="58"/>
    <s v="(Blank)"/>
    <s v="Student Government *1"/>
    <x v="2"/>
    <n v="14864"/>
    <n v="-2700"/>
    <n v="12164"/>
    <n v="6676.64"/>
    <n v="0"/>
    <n v="0"/>
    <n v="6676.64"/>
    <n v="5487.36"/>
  </r>
  <r>
    <x v="58"/>
    <x v="58"/>
    <s v="(Blank)"/>
    <s v="Student Government *1"/>
    <x v="3"/>
    <n v="52400"/>
    <n v="2700"/>
    <n v="55100"/>
    <n v="54809.3"/>
    <n v="0"/>
    <n v="0"/>
    <n v="54809.3"/>
    <n v="290.7"/>
  </r>
  <r>
    <x v="59"/>
    <x v="59"/>
    <s v="(Blank)"/>
    <s v="Student Government *1"/>
    <x v="0"/>
    <n v="0"/>
    <n v="0"/>
    <n v="0"/>
    <n v="0"/>
    <n v="0"/>
    <n v="0"/>
    <n v="0"/>
    <n v="0"/>
  </r>
  <r>
    <x v="59"/>
    <x v="59"/>
    <s v="(Blank)"/>
    <s v="Student Government *1"/>
    <x v="1"/>
    <n v="0"/>
    <n v="0"/>
    <n v="0"/>
    <n v="0"/>
    <n v="0"/>
    <n v="0"/>
    <n v="0"/>
    <n v="0"/>
  </r>
  <r>
    <x v="60"/>
    <x v="60"/>
    <s v="(Blank)"/>
    <s v="Student Government *1"/>
    <x v="0"/>
    <n v="10000"/>
    <n v="0"/>
    <n v="10000"/>
    <n v="6701.09"/>
    <n v="0"/>
    <n v="0"/>
    <n v="6701.09"/>
    <n v="3298.91"/>
  </r>
  <r>
    <x v="60"/>
    <x v="60"/>
    <s v="(Blank)"/>
    <s v="Student Government *1"/>
    <x v="1"/>
    <n v="6110.79"/>
    <n v="0"/>
    <n v="6110.79"/>
    <n v="5955.42"/>
    <n v="0"/>
    <n v="0"/>
    <n v="5955.42"/>
    <n v="155.37"/>
  </r>
  <r>
    <x v="60"/>
    <x v="60"/>
    <s v="(Blank)"/>
    <s v="Student Government *1"/>
    <x v="2"/>
    <n v="15147"/>
    <n v="-6700"/>
    <n v="8447"/>
    <n v="7512.76"/>
    <n v="0"/>
    <n v="0"/>
    <n v="7512.76"/>
    <n v="934.24"/>
  </r>
  <r>
    <x v="60"/>
    <x v="60"/>
    <s v="(Blank)"/>
    <s v="Student Government *1"/>
    <x v="3"/>
    <n v="193095.6"/>
    <n v="6700"/>
    <n v="199795.6"/>
    <n v="198479.53"/>
    <n v="0"/>
    <n v="0"/>
    <n v="198479.53"/>
    <n v="1316.07"/>
  </r>
  <r>
    <x v="61"/>
    <x v="61"/>
    <s v="(Blank)"/>
    <s v="Student Government *1"/>
    <x v="0"/>
    <n v="28000"/>
    <n v="0"/>
    <n v="28000"/>
    <n v="24084.22"/>
    <n v="0"/>
    <n v="0"/>
    <n v="24084.22"/>
    <n v="3915.78"/>
  </r>
  <r>
    <x v="61"/>
    <x v="61"/>
    <s v="(Blank)"/>
    <s v="Student Government *1"/>
    <x v="1"/>
    <n v="1089.76"/>
    <n v="0"/>
    <n v="1089.76"/>
    <n v="972.47"/>
    <n v="0"/>
    <n v="0"/>
    <n v="972.47"/>
    <n v="117.29"/>
  </r>
  <r>
    <x v="61"/>
    <x v="61"/>
    <s v="(Blank)"/>
    <s v="Student Government *1"/>
    <x v="2"/>
    <n v="10920"/>
    <n v="0"/>
    <n v="10920"/>
    <n v="10647.06"/>
    <n v="0"/>
    <n v="0"/>
    <n v="10647.06"/>
    <n v="272.94"/>
  </r>
  <r>
    <x v="62"/>
    <x v="62"/>
    <s v="(Blank)"/>
    <s v="Student Government *1"/>
    <x v="0"/>
    <n v="36800"/>
    <n v="-161.47999999999999"/>
    <n v="36638.519999999997"/>
    <n v="24196.76"/>
    <n v="0"/>
    <n v="0"/>
    <n v="24196.76"/>
    <n v="12441.76"/>
  </r>
  <r>
    <x v="62"/>
    <x v="62"/>
    <s v="(Blank)"/>
    <s v="Student Government *1"/>
    <x v="1"/>
    <n v="1030.4000000000001"/>
    <n v="0"/>
    <n v="1030.4000000000001"/>
    <n v="682.03"/>
    <n v="0"/>
    <n v="0"/>
    <n v="682.03"/>
    <n v="348.37"/>
  </r>
  <r>
    <x v="62"/>
    <x v="62"/>
    <s v="(Blank)"/>
    <s v="Student Government *1"/>
    <x v="2"/>
    <n v="0"/>
    <n v="161.47999999999999"/>
    <n v="161.47999999999999"/>
    <n v="0"/>
    <n v="0"/>
    <n v="0"/>
    <n v="0"/>
    <n v="161.47999999999999"/>
  </r>
  <r>
    <x v="62"/>
    <x v="62"/>
    <s v="(Blank)"/>
    <s v="Student Government *1"/>
    <x v="3"/>
    <n v="0"/>
    <n v="0"/>
    <n v="0"/>
    <n v="161.47999999999999"/>
    <n v="0"/>
    <n v="0"/>
    <n v="161.47999999999999"/>
    <n v="-161.47999999999999"/>
  </r>
  <r>
    <x v="63"/>
    <x v="63"/>
    <s v="(Blank)"/>
    <s v="Student Government *1"/>
    <x v="0"/>
    <n v="165147"/>
    <n v="0"/>
    <n v="165147"/>
    <n v="138146.26999999999"/>
    <n v="0"/>
    <n v="0"/>
    <n v="138146.26999999999"/>
    <n v="27000.73"/>
  </r>
  <r>
    <x v="63"/>
    <x v="63"/>
    <s v="(Blank)"/>
    <s v="Student Government *1"/>
    <x v="1"/>
    <n v="5689.26"/>
    <n v="0"/>
    <n v="5689.26"/>
    <n v="4181.0200000000004"/>
    <n v="0"/>
    <n v="0"/>
    <n v="4181.0200000000004"/>
    <n v="1508.24"/>
  </r>
  <r>
    <x v="63"/>
    <x v="63"/>
    <s v="(Blank)"/>
    <s v="Student Government *1"/>
    <x v="2"/>
    <n v="38041"/>
    <n v="0"/>
    <n v="38041"/>
    <n v="11175.66"/>
    <n v="0"/>
    <n v="0"/>
    <n v="11175.66"/>
    <n v="26865.34"/>
  </r>
  <r>
    <x v="64"/>
    <x v="64"/>
    <s v="(Blank)"/>
    <s v="Student Government *1"/>
    <x v="0"/>
    <n v="174590"/>
    <n v="0"/>
    <n v="174590"/>
    <n v="172247.02"/>
    <n v="0"/>
    <n v="0"/>
    <n v="172247.02"/>
    <n v="2342.98"/>
  </r>
  <r>
    <x v="64"/>
    <x v="64"/>
    <s v="(Blank)"/>
    <s v="Student Government *1"/>
    <x v="1"/>
    <n v="6169.52"/>
    <n v="0"/>
    <n v="6169.52"/>
    <n v="5171.75"/>
    <n v="0"/>
    <n v="0"/>
    <n v="5171.75"/>
    <n v="997.77"/>
  </r>
  <r>
    <x v="64"/>
    <x v="64"/>
    <s v="(Blank)"/>
    <s v="Student Government *1"/>
    <x v="2"/>
    <n v="45750"/>
    <n v="0"/>
    <n v="45750"/>
    <n v="12458.28"/>
    <n v="0"/>
    <n v="0"/>
    <n v="12458.28"/>
    <n v="33291.72"/>
  </r>
  <r>
    <x v="65"/>
    <x v="65"/>
    <s v="(Blank)"/>
    <s v="Student Government *1"/>
    <x v="0"/>
    <n v="11357"/>
    <n v="0"/>
    <n v="11357"/>
    <n v="9250.11"/>
    <n v="0"/>
    <n v="0"/>
    <n v="9250.11"/>
    <n v="2106.89"/>
  </r>
  <r>
    <x v="65"/>
    <x v="65"/>
    <s v="(Blank)"/>
    <s v="Student Government *1"/>
    <x v="1"/>
    <n v="1753.65"/>
    <n v="0"/>
    <n v="1753.65"/>
    <n v="1582.78"/>
    <n v="0"/>
    <n v="0"/>
    <n v="1582.78"/>
    <n v="170.87"/>
  </r>
  <r>
    <x v="65"/>
    <x v="65"/>
    <s v="(Blank)"/>
    <s v="Student Government *1"/>
    <x v="2"/>
    <n v="0"/>
    <n v="0"/>
    <n v="0"/>
    <n v="0"/>
    <n v="0"/>
    <n v="0"/>
    <n v="0"/>
    <n v="0"/>
  </r>
  <r>
    <x v="65"/>
    <x v="65"/>
    <s v="(Blank)"/>
    <s v="Student Government *1"/>
    <x v="3"/>
    <n v="51273.4"/>
    <n v="0"/>
    <n v="51273.4"/>
    <n v="47277.63"/>
    <n v="0"/>
    <n v="0"/>
    <n v="47277.63"/>
    <n v="3995.77"/>
  </r>
  <r>
    <x v="66"/>
    <x v="66"/>
    <s v="(Blank)"/>
    <s v="Student Government *1"/>
    <x v="0"/>
    <n v="11985"/>
    <n v="0"/>
    <n v="11985"/>
    <n v="7509.64"/>
    <n v="0"/>
    <n v="0"/>
    <n v="7509.64"/>
    <n v="4475.3599999999997"/>
  </r>
  <r>
    <x v="66"/>
    <x v="66"/>
    <s v="(Blank)"/>
    <s v="Student Government *1"/>
    <x v="1"/>
    <n v="335.58"/>
    <n v="0"/>
    <n v="335.58"/>
    <n v="210.27"/>
    <n v="0"/>
    <n v="0"/>
    <n v="210.27"/>
    <n v="125.31"/>
  </r>
  <r>
    <x v="67"/>
    <x v="67"/>
    <s v="(Blank)"/>
    <s v="Student Government *1"/>
    <x v="0"/>
    <n v="20000"/>
    <n v="0"/>
    <n v="20000"/>
    <n v="16358.63"/>
    <n v="0"/>
    <n v="0"/>
    <n v="16358.63"/>
    <n v="3641.37"/>
  </r>
  <r>
    <x v="67"/>
    <x v="67"/>
    <s v="(Blank)"/>
    <s v="Student Government *1"/>
    <x v="1"/>
    <n v="4659.18"/>
    <n v="0"/>
    <n v="4659.18"/>
    <n v="4219.8999999999996"/>
    <n v="0"/>
    <n v="0"/>
    <n v="4219.8999999999996"/>
    <n v="439.28"/>
  </r>
  <r>
    <x v="67"/>
    <x v="67"/>
    <s v="(Blank)"/>
    <s v="Student Government *1"/>
    <x v="2"/>
    <n v="10120"/>
    <n v="0"/>
    <n v="10120"/>
    <n v="0"/>
    <n v="0"/>
    <n v="0"/>
    <n v="0"/>
    <n v="10120"/>
  </r>
  <r>
    <x v="67"/>
    <x v="67"/>
    <s v="(Blank)"/>
    <s v="Student Government *1"/>
    <x v="3"/>
    <n v="136279.29999999999"/>
    <n v="0"/>
    <n v="136279.29999999999"/>
    <n v="134352.15"/>
    <n v="0"/>
    <n v="0"/>
    <n v="134352.15"/>
    <n v="1927.15"/>
  </r>
  <r>
    <x v="68"/>
    <x v="68"/>
    <s v="(Blank)"/>
    <s v="Student Government *1"/>
    <x v="0"/>
    <n v="9655"/>
    <n v="0"/>
    <n v="9655"/>
    <n v="6363.34"/>
    <n v="0"/>
    <n v="0"/>
    <n v="6363.34"/>
    <n v="3291.66"/>
  </r>
  <r>
    <x v="68"/>
    <x v="68"/>
    <s v="(Blank)"/>
    <s v="Student Government *1"/>
    <x v="1"/>
    <n v="270.33999999999997"/>
    <n v="0"/>
    <n v="270.33999999999997"/>
    <n v="178.17"/>
    <n v="0"/>
    <n v="0"/>
    <n v="178.17"/>
    <n v="92.17"/>
  </r>
  <r>
    <x v="69"/>
    <x v="69"/>
    <s v="(Blank)"/>
    <s v="Student Government *1"/>
    <x v="0"/>
    <n v="60000"/>
    <n v="381.4"/>
    <n v="60381.4"/>
    <n v="32600.400000000001"/>
    <n v="0"/>
    <n v="0"/>
    <n v="32600.400000000001"/>
    <n v="27781"/>
  </r>
  <r>
    <x v="69"/>
    <x v="69"/>
    <s v="(Blank)"/>
    <s v="Student Government *1"/>
    <x v="4"/>
    <n v="0"/>
    <n v="0"/>
    <n v="0"/>
    <n v="1000"/>
    <n v="0"/>
    <n v="0"/>
    <n v="1000"/>
    <n v="-1000"/>
  </r>
  <r>
    <x v="69"/>
    <x v="69"/>
    <s v="(Blank)"/>
    <s v="Student Government *1"/>
    <x v="1"/>
    <n v="1680"/>
    <n v="0"/>
    <n v="1680"/>
    <n v="912.81"/>
    <n v="0"/>
    <n v="0"/>
    <n v="912.81"/>
    <n v="767.19"/>
  </r>
  <r>
    <x v="70"/>
    <x v="70"/>
    <s v="(Blank)"/>
    <s v="Student Government *1"/>
    <x v="0"/>
    <n v="27100"/>
    <n v="0"/>
    <n v="27100"/>
    <n v="24676.17"/>
    <n v="0"/>
    <n v="0"/>
    <n v="24676.17"/>
    <n v="2423.83"/>
  </r>
  <r>
    <x v="70"/>
    <x v="70"/>
    <s v="(Blank)"/>
    <s v="Student Government *1"/>
    <x v="1"/>
    <n v="1844.95"/>
    <n v="0"/>
    <n v="1844.95"/>
    <n v="1422.87"/>
    <n v="0"/>
    <n v="0"/>
    <n v="1422.87"/>
    <n v="422.08"/>
  </r>
  <r>
    <x v="70"/>
    <x v="70"/>
    <s v="(Blank)"/>
    <s v="Student Government *1"/>
    <x v="2"/>
    <n v="38791"/>
    <n v="0"/>
    <n v="38791"/>
    <n v="26140.29"/>
    <n v="0"/>
    <n v="0"/>
    <n v="26140.29"/>
    <n v="12650.71"/>
  </r>
  <r>
    <x v="71"/>
    <x v="71"/>
    <s v="(Blank)"/>
    <s v="Student Government *1"/>
    <x v="0"/>
    <n v="40000"/>
    <n v="-1032.8"/>
    <n v="38967.199999999997"/>
    <n v="3030"/>
    <n v="0"/>
    <n v="0"/>
    <n v="3030"/>
    <n v="35937.199999999997"/>
  </r>
  <r>
    <x v="71"/>
    <x v="71"/>
    <s v="(Blank)"/>
    <s v="Student Government *1"/>
    <x v="1"/>
    <n v="1120"/>
    <n v="0"/>
    <n v="1120"/>
    <n v="84.84"/>
    <n v="0"/>
    <n v="0"/>
    <n v="84.84"/>
    <n v="1035.1600000000001"/>
  </r>
  <r>
    <x v="72"/>
    <x v="72"/>
    <s v="(Blank)"/>
    <s v="Auxiliary Enterprises *1"/>
    <x v="2"/>
    <n v="0"/>
    <n v="0"/>
    <n v="0"/>
    <n v="0"/>
    <n v="0"/>
    <n v="0"/>
    <n v="0"/>
    <n v="0"/>
  </r>
  <r>
    <x v="72"/>
    <x v="72"/>
    <s v="(Blank)"/>
    <s v="Student Government *1"/>
    <x v="0"/>
    <n v="6300"/>
    <n v="0"/>
    <n v="6300"/>
    <n v="5458.72"/>
    <n v="0"/>
    <n v="0"/>
    <n v="5458.72"/>
    <n v="841.28"/>
  </r>
  <r>
    <x v="72"/>
    <x v="72"/>
    <s v="(Blank)"/>
    <s v="Student Government *1"/>
    <x v="1"/>
    <n v="5619.16"/>
    <n v="0"/>
    <n v="5619.16"/>
    <n v="5312.89"/>
    <n v="0"/>
    <n v="0"/>
    <n v="5312.89"/>
    <n v="306.27"/>
  </r>
  <r>
    <x v="72"/>
    <x v="72"/>
    <s v="(Blank)"/>
    <s v="Student Government *1"/>
    <x v="2"/>
    <n v="18500"/>
    <n v="0"/>
    <n v="18500"/>
    <n v="10496.23"/>
    <n v="0"/>
    <n v="0"/>
    <n v="10496.23"/>
    <n v="8003.77"/>
  </r>
  <r>
    <x v="72"/>
    <x v="72"/>
    <s v="(Blank)"/>
    <s v="Student Government *1"/>
    <x v="3"/>
    <n v="175884.44"/>
    <n v="0"/>
    <n v="175884.44"/>
    <n v="173791.6"/>
    <n v="0"/>
    <n v="0"/>
    <n v="173791.6"/>
    <n v="2092.84"/>
  </r>
  <r>
    <x v="73"/>
    <x v="73"/>
    <s v="(Blank)"/>
    <s v="Student Government *1"/>
    <x v="0"/>
    <n v="5300"/>
    <n v="0"/>
    <n v="5300"/>
    <n v="1855.99"/>
    <n v="0"/>
    <n v="0"/>
    <n v="1855.99"/>
    <n v="3444.01"/>
  </r>
  <r>
    <x v="73"/>
    <x v="73"/>
    <s v="(Blank)"/>
    <s v="Student Government *1"/>
    <x v="1"/>
    <n v="803.6"/>
    <n v="0"/>
    <n v="803.6"/>
    <n v="410.67"/>
    <n v="0"/>
    <n v="0"/>
    <n v="410.67"/>
    <n v="392.93"/>
  </r>
  <r>
    <x v="73"/>
    <x v="73"/>
    <s v="(Blank)"/>
    <s v="Student Government *1"/>
    <x v="2"/>
    <n v="23400"/>
    <n v="0"/>
    <n v="23400"/>
    <n v="12810.69"/>
    <n v="0"/>
    <n v="0"/>
    <n v="12810.69"/>
    <n v="10589.31"/>
  </r>
  <r>
    <x v="74"/>
    <x v="74"/>
    <s v="(Blank)"/>
    <s v="Student Government *1"/>
    <x v="0"/>
    <n v="1929"/>
    <n v="0"/>
    <n v="1929"/>
    <n v="1260.95"/>
    <n v="0"/>
    <n v="0"/>
    <n v="1260.95"/>
    <n v="668.05"/>
  </r>
  <r>
    <x v="74"/>
    <x v="74"/>
    <s v="(Blank)"/>
    <s v="Student Government *1"/>
    <x v="1"/>
    <n v="189.48"/>
    <n v="0"/>
    <n v="189.48"/>
    <n v="160.6"/>
    <n v="0"/>
    <n v="0"/>
    <n v="160.6"/>
    <n v="28.88"/>
  </r>
  <r>
    <x v="74"/>
    <x v="74"/>
    <s v="(Blank)"/>
    <s v="Student Government *1"/>
    <x v="2"/>
    <n v="4838"/>
    <n v="0"/>
    <n v="4838"/>
    <n v="4474.72"/>
    <n v="0"/>
    <n v="0"/>
    <n v="4474.72"/>
    <n v="363.28"/>
  </r>
  <r>
    <x v="75"/>
    <x v="75"/>
    <s v="(Blank)"/>
    <s v="Student Government *1"/>
    <x v="0"/>
    <n v="35000"/>
    <n v="0"/>
    <n v="35000"/>
    <n v="17404.62"/>
    <n v="0"/>
    <n v="0"/>
    <n v="17404.62"/>
    <n v="17595.38"/>
  </r>
  <r>
    <x v="75"/>
    <x v="75"/>
    <s v="(Blank)"/>
    <s v="Student Government *1"/>
    <x v="1"/>
    <n v="2038.4"/>
    <n v="0"/>
    <n v="2038.4"/>
    <n v="1504.01"/>
    <n v="0"/>
    <n v="0"/>
    <n v="1504.01"/>
    <n v="534.39"/>
  </r>
  <r>
    <x v="75"/>
    <x v="75"/>
    <s v="(Blank)"/>
    <s v="Student Government *1"/>
    <x v="2"/>
    <n v="37800"/>
    <n v="0"/>
    <n v="37800"/>
    <n v="36309.83"/>
    <n v="0"/>
    <n v="0"/>
    <n v="36309.83"/>
    <n v="1490.17"/>
  </r>
  <r>
    <x v="76"/>
    <x v="76"/>
    <s v="(Blank)"/>
    <s v="Student Government *1"/>
    <x v="0"/>
    <n v="30650"/>
    <n v="-1000"/>
    <n v="29650"/>
    <n v="12875.94"/>
    <n v="0"/>
    <n v="0"/>
    <n v="12875.94"/>
    <n v="16774.060000000001"/>
  </r>
  <r>
    <x v="76"/>
    <x v="76"/>
    <s v="(Blank)"/>
    <s v="Student Government *1"/>
    <x v="1"/>
    <n v="3026.22"/>
    <n v="0"/>
    <n v="3026.22"/>
    <n v="3885.18"/>
    <n v="0"/>
    <n v="0"/>
    <n v="3885.18"/>
    <n v="-858.96"/>
  </r>
  <r>
    <x v="76"/>
    <x v="76"/>
    <s v="(Blank)"/>
    <s v="Student Government *1"/>
    <x v="2"/>
    <n v="35040"/>
    <n v="-400"/>
    <n v="34640"/>
    <n v="27160.59"/>
    <n v="0"/>
    <n v="0"/>
    <n v="27160.59"/>
    <n v="7479.41"/>
  </r>
  <r>
    <x v="76"/>
    <x v="76"/>
    <s v="(Blank)"/>
    <s v="Student Government *1"/>
    <x v="3"/>
    <n v="42389.440000000002"/>
    <n v="57000"/>
    <n v="99389.440000000002"/>
    <n v="98720.320000000007"/>
    <n v="0"/>
    <n v="0"/>
    <n v="98720.320000000007"/>
    <n v="669.12"/>
  </r>
  <r>
    <x v="77"/>
    <x v="77"/>
    <s v="(Blank)"/>
    <s v="Student Government *1"/>
    <x v="0"/>
    <n v="5250"/>
    <n v="1400"/>
    <n v="6650"/>
    <n v="6131.89"/>
    <n v="0"/>
    <n v="0"/>
    <n v="6131.89"/>
    <n v="518.11"/>
  </r>
  <r>
    <x v="77"/>
    <x v="77"/>
    <s v="(Blank)"/>
    <s v="Student Government *1"/>
    <x v="1"/>
    <n v="147"/>
    <n v="0"/>
    <n v="147"/>
    <n v="171.69"/>
    <n v="0"/>
    <n v="0"/>
    <n v="171.69"/>
    <n v="-24.69"/>
  </r>
  <r>
    <x v="78"/>
    <x v="78"/>
    <s v="(Blank)"/>
    <s v="Student Government *1"/>
    <x v="0"/>
    <n v="6000"/>
    <n v="0"/>
    <n v="6000"/>
    <n v="2680"/>
    <n v="0"/>
    <n v="0"/>
    <n v="2680"/>
    <n v="3320"/>
  </r>
  <r>
    <x v="78"/>
    <x v="78"/>
    <s v="(Blank)"/>
    <s v="Student Government *1"/>
    <x v="1"/>
    <n v="168"/>
    <n v="0"/>
    <n v="168"/>
    <n v="75.040000000000006"/>
    <n v="0"/>
    <n v="0"/>
    <n v="75.040000000000006"/>
    <n v="92.96"/>
  </r>
  <r>
    <x v="79"/>
    <x v="79"/>
    <s v="(Blank)"/>
    <s v="Student Government *1"/>
    <x v="0"/>
    <n v="11000"/>
    <n v="-6000"/>
    <n v="5000"/>
    <n v="4765.67"/>
    <n v="0"/>
    <n v="0"/>
    <n v="4765.67"/>
    <n v="234.33"/>
  </r>
  <r>
    <x v="79"/>
    <x v="79"/>
    <s v="(Blank)"/>
    <s v="Student Government *1"/>
    <x v="1"/>
    <n v="308"/>
    <n v="0"/>
    <n v="308"/>
    <n v="277.27"/>
    <n v="0"/>
    <n v="0"/>
    <n v="277.27"/>
    <n v="30.73"/>
  </r>
  <r>
    <x v="79"/>
    <x v="79"/>
    <s v="(Blank)"/>
    <s v="Student Government *1"/>
    <x v="2"/>
    <n v="0"/>
    <n v="6000"/>
    <n v="6000"/>
    <n v="5137.1099999999997"/>
    <n v="0"/>
    <n v="0"/>
    <n v="5137.1099999999997"/>
    <n v="862.89"/>
  </r>
  <r>
    <x v="80"/>
    <x v="80"/>
    <s v="(Blank)"/>
    <s v="Student Government *1"/>
    <x v="0"/>
    <n v="64089"/>
    <n v="0"/>
    <n v="64089"/>
    <n v="63858.86"/>
    <n v="0"/>
    <n v="0"/>
    <n v="63858.86"/>
    <n v="230.14"/>
  </r>
  <r>
    <x v="80"/>
    <x v="80"/>
    <s v="(Blank)"/>
    <s v="Student Government *1"/>
    <x v="1"/>
    <n v="1794.49"/>
    <n v="0"/>
    <n v="1794.49"/>
    <n v="1788.05"/>
    <n v="0"/>
    <n v="0"/>
    <n v="1788.05"/>
    <n v="6.44"/>
  </r>
  <r>
    <x v="80"/>
    <x v="80"/>
    <s v="(Blank)"/>
    <s v="Student Government *1"/>
    <x v="2"/>
    <n v="0"/>
    <n v="0"/>
    <n v="0"/>
    <n v="0"/>
    <n v="0"/>
    <n v="0"/>
    <n v="0"/>
    <n v="0"/>
  </r>
  <r>
    <x v="81"/>
    <x v="81"/>
    <s v="(Blank)"/>
    <s v="Student Government *1"/>
    <x v="0"/>
    <n v="19912"/>
    <n v="0"/>
    <n v="19912"/>
    <n v="18138.03"/>
    <n v="0"/>
    <n v="0"/>
    <n v="18138.03"/>
    <n v="1773.97"/>
  </r>
  <r>
    <x v="81"/>
    <x v="81"/>
    <s v="(Blank)"/>
    <s v="Student Government *1"/>
    <x v="1"/>
    <n v="1630.55"/>
    <n v="0"/>
    <n v="1630.55"/>
    <n v="1264.25"/>
    <n v="0"/>
    <n v="0"/>
    <n v="1264.25"/>
    <n v="366.3"/>
  </r>
  <r>
    <x v="81"/>
    <x v="81"/>
    <s v="(Blank)"/>
    <s v="Student Government *1"/>
    <x v="2"/>
    <n v="38322"/>
    <n v="0"/>
    <n v="38322"/>
    <n v="27013.51"/>
    <n v="0"/>
    <n v="0"/>
    <n v="27013.51"/>
    <n v="11308.49"/>
  </r>
  <r>
    <x v="82"/>
    <x v="82"/>
    <s v="(Blank)"/>
    <s v="Student Government *1"/>
    <x v="0"/>
    <n v="6500"/>
    <n v="0"/>
    <n v="6500"/>
    <n v="5915.25"/>
    <n v="0"/>
    <n v="0"/>
    <n v="5915.25"/>
    <n v="584.75"/>
  </r>
  <r>
    <x v="82"/>
    <x v="82"/>
    <s v="(Blank)"/>
    <s v="Student Government *1"/>
    <x v="1"/>
    <n v="2589.44"/>
    <n v="0"/>
    <n v="2589.44"/>
    <n v="1374.43"/>
    <n v="0"/>
    <n v="0"/>
    <n v="1374.43"/>
    <n v="1215.01"/>
  </r>
  <r>
    <x v="82"/>
    <x v="82"/>
    <s v="(Blank)"/>
    <s v="Student Government *1"/>
    <x v="2"/>
    <n v="85980"/>
    <n v="0"/>
    <n v="85980"/>
    <n v="43171.57"/>
    <n v="0"/>
    <n v="0"/>
    <n v="43171.57"/>
    <n v="42808.43"/>
  </r>
  <r>
    <x v="83"/>
    <x v="83"/>
    <s v="(Blank)"/>
    <s v="Student Government *1"/>
    <x v="0"/>
    <n v="9300"/>
    <n v="0"/>
    <n v="9300"/>
    <n v="3995.68"/>
    <n v="0"/>
    <n v="0"/>
    <n v="3995.68"/>
    <n v="5304.32"/>
  </r>
  <r>
    <x v="83"/>
    <x v="83"/>
    <s v="(Blank)"/>
    <s v="Student Government *1"/>
    <x v="1"/>
    <n v="260.39999999999998"/>
    <n v="0"/>
    <n v="260.39999999999998"/>
    <n v="111.88"/>
    <n v="0"/>
    <n v="0"/>
    <n v="111.88"/>
    <n v="148.52000000000001"/>
  </r>
  <r>
    <x v="84"/>
    <x v="84"/>
    <s v="(Blank)"/>
    <s v="Student Government *1"/>
    <x v="0"/>
    <n v="8000"/>
    <n v="0"/>
    <n v="8000"/>
    <n v="3314.9"/>
    <n v="0"/>
    <n v="0"/>
    <n v="3314.9"/>
    <n v="4685.1000000000004"/>
  </r>
  <r>
    <x v="84"/>
    <x v="84"/>
    <s v="(Blank)"/>
    <s v="Student Government *1"/>
    <x v="1"/>
    <n v="224"/>
    <n v="0"/>
    <n v="224"/>
    <n v="92.82"/>
    <n v="0"/>
    <n v="0"/>
    <n v="92.82"/>
    <n v="131.18"/>
  </r>
  <r>
    <x v="85"/>
    <x v="85"/>
    <s v="(Blank)"/>
    <s v="Student Government *1"/>
    <x v="0"/>
    <n v="16500"/>
    <n v="0"/>
    <n v="16500"/>
    <n v="16353.61"/>
    <n v="0"/>
    <n v="0"/>
    <n v="16353.61"/>
    <n v="146.38999999999999"/>
  </r>
  <r>
    <x v="85"/>
    <x v="85"/>
    <s v="(Blank)"/>
    <s v="Student Government *1"/>
    <x v="1"/>
    <n v="462"/>
    <n v="0"/>
    <n v="462"/>
    <n v="457.9"/>
    <n v="0"/>
    <n v="0"/>
    <n v="457.9"/>
    <n v="4.0999999999999996"/>
  </r>
  <r>
    <x v="86"/>
    <x v="86"/>
    <s v="(Blank)"/>
    <s v="Student Government *1"/>
    <x v="0"/>
    <n v="20000"/>
    <n v="7500"/>
    <n v="27500"/>
    <n v="19121.52"/>
    <n v="0"/>
    <n v="0"/>
    <n v="19121.52"/>
    <n v="8378.48"/>
  </r>
  <r>
    <x v="86"/>
    <x v="86"/>
    <s v="(Blank)"/>
    <s v="Student Government *1"/>
    <x v="1"/>
    <n v="560"/>
    <n v="0"/>
    <n v="560"/>
    <n v="535.4"/>
    <n v="0"/>
    <n v="0"/>
    <n v="535.4"/>
    <n v="24.6"/>
  </r>
  <r>
    <x v="87"/>
    <x v="87"/>
    <s v="(Blank)"/>
    <s v="Student Government *1"/>
    <x v="0"/>
    <n v="70000"/>
    <n v="0"/>
    <n v="70000"/>
    <n v="0"/>
    <n v="0"/>
    <n v="0"/>
    <n v="0"/>
    <n v="70000"/>
  </r>
  <r>
    <x v="87"/>
    <x v="87"/>
    <s v="(Blank)"/>
    <s v="Student Government *1"/>
    <x v="1"/>
    <n v="1960"/>
    <n v="0"/>
    <n v="1960"/>
    <n v="0"/>
    <n v="0"/>
    <n v="0"/>
    <n v="0"/>
    <n v="1960"/>
  </r>
  <r>
    <x v="88"/>
    <x v="88"/>
    <s v="(Blank)"/>
    <s v="Student Government *1"/>
    <x v="0"/>
    <n v="1000"/>
    <n v="0"/>
    <n v="1000"/>
    <n v="0"/>
    <n v="0"/>
    <n v="0"/>
    <n v="0"/>
    <n v="1000"/>
  </r>
  <r>
    <x v="88"/>
    <x v="88"/>
    <s v="(Blank)"/>
    <s v="Student Government *1"/>
    <x v="1"/>
    <n v="28"/>
    <n v="0"/>
    <n v="28"/>
    <n v="0"/>
    <n v="0"/>
    <n v="0"/>
    <n v="0"/>
    <n v="28"/>
  </r>
  <r>
    <x v="89"/>
    <x v="89"/>
    <s v="(Blank)"/>
    <s v="Student Government *1"/>
    <x v="0"/>
    <n v="21804"/>
    <n v="0"/>
    <n v="21804"/>
    <n v="8239.34"/>
    <n v="0"/>
    <n v="0"/>
    <n v="8239.34"/>
    <n v="13564.66"/>
  </r>
  <r>
    <x v="89"/>
    <x v="89"/>
    <s v="(Blank)"/>
    <s v="Student Government *1"/>
    <x v="1"/>
    <n v="610.51"/>
    <n v="0"/>
    <n v="610.51"/>
    <n v="230.71"/>
    <n v="0"/>
    <n v="0"/>
    <n v="230.71"/>
    <n v="379.8"/>
  </r>
  <r>
    <x v="90"/>
    <x v="90"/>
    <s v="(Blank)"/>
    <s v="Student Government *1"/>
    <x v="0"/>
    <n v="16000"/>
    <n v="-2200"/>
    <n v="13800"/>
    <n v="11276.38"/>
    <n v="0"/>
    <n v="0"/>
    <n v="11276.38"/>
    <n v="2523.62"/>
  </r>
  <r>
    <x v="90"/>
    <x v="90"/>
    <s v="(Blank)"/>
    <s v="Student Government *1"/>
    <x v="1"/>
    <n v="5545"/>
    <n v="0"/>
    <n v="5545"/>
    <n v="5414.82"/>
    <n v="0"/>
    <n v="0"/>
    <n v="5414.82"/>
    <n v="130.18"/>
  </r>
  <r>
    <x v="90"/>
    <x v="90"/>
    <s v="(Blank)"/>
    <s v="Student Government *1"/>
    <x v="2"/>
    <n v="19500"/>
    <n v="2200"/>
    <n v="21700"/>
    <n v="21685.71"/>
    <n v="0"/>
    <n v="0"/>
    <n v="21685.71"/>
    <n v="14.29"/>
  </r>
  <r>
    <x v="90"/>
    <x v="90"/>
    <s v="(Blank)"/>
    <s v="Student Government *1"/>
    <x v="3"/>
    <n v="162535.63"/>
    <n v="0"/>
    <n v="162535.63"/>
    <n v="160424.29999999999"/>
    <n v="0"/>
    <n v="0"/>
    <n v="160424.29999999999"/>
    <n v="2111.33"/>
  </r>
  <r>
    <x v="91"/>
    <x v="91"/>
    <s v="(Blank)"/>
    <s v="Student Government *1"/>
    <x v="3"/>
    <n v="540000"/>
    <n v="0"/>
    <n v="0"/>
    <n v="0"/>
    <n v="0"/>
    <n v="0"/>
    <n v="0"/>
    <n v="0"/>
  </r>
  <r>
    <x v="91"/>
    <x v="91"/>
    <s v="(Blank)"/>
    <s v="Student Government *1"/>
    <x v="2"/>
    <n v="258875"/>
    <n v="0"/>
    <n v="0"/>
    <n v="0"/>
    <n v="0"/>
    <n v="0"/>
    <n v="0"/>
    <n v="0"/>
  </r>
  <r>
    <x v="91"/>
    <x v="91"/>
    <s v="(Blank)"/>
    <s v="Student Government *1"/>
    <x v="0"/>
    <n v="787712"/>
    <n v="0"/>
    <n v="0"/>
    <n v="0"/>
    <n v="0"/>
    <n v="0"/>
    <n v="0"/>
    <n v="0"/>
  </r>
  <r>
    <x v="91"/>
    <x v="91"/>
    <s v="(Blank)"/>
    <s v="Student Government *1"/>
    <x v="4"/>
    <n v="87288"/>
    <n v="0"/>
    <n v="0"/>
    <n v="0"/>
    <n v="0"/>
    <n v="0"/>
    <n v="0"/>
    <n v="0"/>
  </r>
  <r>
    <x v="92"/>
    <x v="92"/>
    <s v="(Blank)"/>
    <s v="Student Government *1"/>
    <x v="0"/>
    <n v="15000"/>
    <n v="0"/>
    <n v="15000"/>
    <n v="12285.64"/>
    <n v="0"/>
    <n v="0"/>
    <n v="12285.64"/>
    <n v="2714.36"/>
  </r>
  <r>
    <x v="92"/>
    <x v="92"/>
    <s v="(Blank)"/>
    <s v="Student Government *1"/>
    <x v="1"/>
    <n v="601.44000000000005"/>
    <n v="0"/>
    <n v="601.44000000000005"/>
    <n v="461.43"/>
    <n v="0"/>
    <n v="0"/>
    <n v="461.43"/>
    <n v="140.01"/>
  </r>
  <r>
    <x v="92"/>
    <x v="92"/>
    <s v="(Blank)"/>
    <s v="Student Government *1"/>
    <x v="2"/>
    <n v="6480"/>
    <n v="0"/>
    <n v="6480"/>
    <n v="4194"/>
    <n v="0"/>
    <n v="0"/>
    <n v="4194"/>
    <n v="228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
  <r>
    <s v="TAG000493 Jupiter - Burrow Activity Center"/>
    <x v="0"/>
    <s v="(Blank)"/>
    <s v="Student Government *1"/>
    <x v="0"/>
    <n v="17301"/>
    <n v="0"/>
    <n v="0"/>
    <n v="0"/>
    <n v="0"/>
    <n v="0"/>
  </r>
  <r>
    <s v="TAG000493 Jupiter - Burrow Activity Center"/>
    <x v="0"/>
    <s v="(Blank)"/>
    <s v="Student Government *1"/>
    <x v="1"/>
    <n v="4768.53"/>
    <n v="0"/>
    <n v="0"/>
    <n v="0"/>
    <n v="0"/>
    <n v="0"/>
  </r>
  <r>
    <s v="TAG000493 Jupiter - Burrow Activity Center"/>
    <x v="0"/>
    <s v="(Blank)"/>
    <s v="Student Government *1"/>
    <x v="2"/>
    <n v="51040"/>
    <n v="0"/>
    <n v="0"/>
    <n v="0"/>
    <n v="0"/>
    <n v="0"/>
  </r>
  <r>
    <s v="TAG000493 Jupiter - Burrow Activity Center"/>
    <x v="0"/>
    <s v="(Blank)"/>
    <s v="Student Government *1"/>
    <x v="3"/>
    <n v="66249.48"/>
    <n v="0"/>
    <n v="0"/>
    <n v="0"/>
    <n v="0"/>
    <n v="0"/>
  </r>
  <r>
    <s v="TAG000493 Jupiter - Burrow Activity Center"/>
    <x v="0"/>
    <s v="(Blank)"/>
    <s v="Student Government *1"/>
    <x v="4"/>
    <n v="1000"/>
    <n v="0"/>
    <n v="0"/>
    <n v="0"/>
    <n v="0"/>
    <n v="0"/>
  </r>
  <r>
    <s v="TAG001230 Jupiter Burrow Student Union - SG Reserve"/>
    <x v="1"/>
    <s v="(Blank)"/>
    <s v="Student Government *1"/>
    <x v="0"/>
    <n v="4000"/>
    <n v="0"/>
    <n v="4000"/>
    <n v="0"/>
    <n v="0"/>
    <n v="0"/>
  </r>
  <r>
    <s v="TAG001230 Jupiter Burrow Student Union - SG Reserve"/>
    <x v="1"/>
    <s v="(Blank)"/>
    <s v="Student Government *1"/>
    <x v="1"/>
    <n v="112"/>
    <n v="0"/>
    <n v="112"/>
    <n v="0"/>
    <n v="0"/>
    <n v="0"/>
  </r>
  <r>
    <s v="TAG001231 Boca Rec Fit Equip Replacement - SG Reserve"/>
    <x v="2"/>
    <s v="(Blank)"/>
    <s v="Student Government *1"/>
    <x v="0"/>
    <n v="250000"/>
    <n v="0"/>
    <n v="250000"/>
    <n v="0"/>
    <n v="0"/>
    <n v="0"/>
  </r>
  <r>
    <s v="TAG001231 Boca Rec Fit Equip Replacement - SG Reserve"/>
    <x v="2"/>
    <s v="(Blank)"/>
    <s v="Student Government *1"/>
    <x v="1"/>
    <n v="7000"/>
    <n v="0"/>
    <n v="7000"/>
    <n v="0"/>
    <n v="0"/>
    <n v="0"/>
  </r>
  <r>
    <s v="TAG001284 VPSA A&amp;S Reserve"/>
    <x v="3"/>
    <s v="(Blank)"/>
    <s v="Student Government *1"/>
    <x v="0"/>
    <n v="850000"/>
    <n v="0"/>
    <n v="850000"/>
    <n v="0"/>
    <n v="0"/>
    <n v="0"/>
  </r>
  <r>
    <s v="TAG001284 VPSA A&amp;S Reserve"/>
    <x v="3"/>
    <s v="(Blank)"/>
    <s v="Student Government *1"/>
    <x v="1"/>
    <n v="23800"/>
    <n v="0"/>
    <n v="23800"/>
    <n v="0"/>
    <n v="0"/>
    <n v="0"/>
  </r>
  <r>
    <s v="TAG001285 Radio Station"/>
    <x v="4"/>
    <s v="(Blank)"/>
    <s v="Student Government *1"/>
    <x v="1"/>
    <n v="336"/>
    <n v="0"/>
    <n v="336"/>
    <n v="0"/>
    <n v="0"/>
    <n v="0"/>
  </r>
  <r>
    <s v="TAG001285 Radio Station"/>
    <x v="4"/>
    <s v="(Blank)"/>
    <s v="Student Government *1"/>
    <x v="2"/>
    <n v="12000"/>
    <n v="0"/>
    <n v="12000"/>
    <n v="0"/>
    <n v="0"/>
    <n v="0"/>
  </r>
  <r>
    <s v="TAG001286 UWC - Owl TV"/>
    <x v="5"/>
    <s v="(Blank)"/>
    <s v="Student Government *1"/>
    <x v="0"/>
    <n v="10000"/>
    <n v="0"/>
    <n v="10000"/>
    <n v="0"/>
    <n v="0"/>
    <n v="0"/>
  </r>
  <r>
    <s v="TAG001286 UWC - Owl TV"/>
    <x v="5"/>
    <s v="(Blank)"/>
    <s v="Student Government *1"/>
    <x v="1"/>
    <n v="280"/>
    <n v="0"/>
    <n v="280"/>
    <n v="0"/>
    <n v="0"/>
    <n v="0"/>
  </r>
  <r>
    <s v="TAG001286 UWC - Owl TV"/>
    <x v="5"/>
    <s v="(Blank)"/>
    <s v="Student Government *1"/>
    <x v="2"/>
    <n v="0"/>
    <n v="0"/>
    <n v="0"/>
    <n v="-73.61"/>
    <n v="0"/>
    <n v="0"/>
  </r>
  <r>
    <s v="TAG001288 UP Publication"/>
    <x v="6"/>
    <s v="(Blank)"/>
    <s v="Student Government *1"/>
    <x v="0"/>
    <n v="15000"/>
    <n v="0"/>
    <n v="15000"/>
    <n v="0"/>
    <n v="0"/>
    <n v="0"/>
  </r>
  <r>
    <s v="TAG001288 UP Publication"/>
    <x v="6"/>
    <s v="(Blank)"/>
    <s v="Student Government *1"/>
    <x v="1"/>
    <n v="420"/>
    <n v="0"/>
    <n v="420"/>
    <n v="0"/>
    <n v="0"/>
    <n v="0"/>
  </r>
  <r>
    <s v="TAG001289 Student Government - Program Board"/>
    <x v="7"/>
    <s v="(Blank)"/>
    <s v="Student Government *1"/>
    <x v="0"/>
    <n v="30000"/>
    <n v="0"/>
    <n v="30000"/>
    <n v="0"/>
    <n v="0"/>
    <n v="0"/>
  </r>
  <r>
    <s v="TAG001289 Student Government - Program Board"/>
    <x v="7"/>
    <s v="(Blank)"/>
    <s v="Student Government *1"/>
    <x v="1"/>
    <n v="840"/>
    <n v="0"/>
    <n v="840"/>
    <n v="0"/>
    <n v="0"/>
    <n v="0"/>
  </r>
  <r>
    <s v="TAG001290 Student Government - Homecoming"/>
    <x v="8"/>
    <s v="(Blank)"/>
    <s v="Student Government *1"/>
    <x v="0"/>
    <n v="5000"/>
    <n v="0"/>
    <n v="5000"/>
    <n v="0"/>
    <n v="0"/>
    <n v="0"/>
  </r>
  <r>
    <s v="TAG001290 Student Government - Homecoming"/>
    <x v="8"/>
    <s v="(Blank)"/>
    <s v="Student Government *1"/>
    <x v="1"/>
    <n v="140"/>
    <n v="0"/>
    <n v="140"/>
    <n v="0"/>
    <n v="0"/>
    <n v="0"/>
  </r>
  <r>
    <s v="TAG001292 Student Government - Book Loan Replacement"/>
    <x v="9"/>
    <s v="(Blank)"/>
    <s v="Student Government *1"/>
    <x v="0"/>
    <n v="1680"/>
    <n v="0"/>
    <n v="1680"/>
    <n v="0"/>
    <n v="0"/>
    <n v="0"/>
  </r>
  <r>
    <s v="TAG001292 Student Government - Book Loan Replacement"/>
    <x v="9"/>
    <s v="(Blank)"/>
    <s v="Student Government *1"/>
    <x v="1"/>
    <n v="47.04"/>
    <n v="0"/>
    <n v="47.04"/>
    <n v="0"/>
    <n v="0"/>
    <n v="0"/>
  </r>
  <r>
    <s v="TAG001294 Student Government - Student Life and Recreation - Jupiter"/>
    <x v="10"/>
    <s v="(Blank)"/>
    <s v="Student Government *1"/>
    <x v="0"/>
    <n v="127500"/>
    <n v="0"/>
    <n v="243712"/>
    <n v="40618.67"/>
    <n v="0"/>
    <n v="0"/>
  </r>
  <r>
    <s v="TAG001294 Student Government - Student Life and Recreation - Jupiter"/>
    <x v="10"/>
    <s v="(Blank)"/>
    <s v="Student Government *1"/>
    <x v="1"/>
    <n v="6638"/>
    <n v="0"/>
    <n v="243712"/>
    <n v="40618.67"/>
    <n v="0"/>
    <n v="0"/>
  </r>
  <r>
    <s v="TAG001294 Student Government - Student Life and Recreation - Jupiter"/>
    <x v="10"/>
    <s v="(Blank)"/>
    <s v="Student Government *1"/>
    <x v="2"/>
    <n v="56436"/>
    <n v="0"/>
    <n v="243712"/>
    <n v="40618.67"/>
    <n v="0"/>
    <n v="0"/>
  </r>
  <r>
    <s v="TAG001294 Student Government - Student Life and Recreation - Jupiter"/>
    <x v="10"/>
    <s v="(Blank)"/>
    <s v="Student Government *1"/>
    <x v="3"/>
    <n v="53138"/>
    <n v="0"/>
    <n v="243712"/>
    <n v="40618.67"/>
    <n v="0"/>
    <n v="0"/>
  </r>
  <r>
    <s v="TAG001295 Student Government - Wellness Center - Broward"/>
    <x v="11"/>
    <s v="(Blank)"/>
    <s v="Student Government *1"/>
    <x v="0"/>
    <n v="42455"/>
    <n v="0"/>
    <n v="207933"/>
    <n v="30988.83"/>
    <n v="0"/>
    <n v="0"/>
  </r>
  <r>
    <s v="TAG001295 Student Government - Wellness Center - Broward"/>
    <x v="11"/>
    <s v="(Blank)"/>
    <s v="Student Government *1"/>
    <x v="1"/>
    <n v="5064"/>
    <n v="0"/>
    <n v="207933"/>
    <n v="30988.83"/>
    <n v="0"/>
    <n v="0"/>
  </r>
  <r>
    <s v="TAG001295 Student Government - Wellness Center - Broward"/>
    <x v="11"/>
    <s v="(Blank)"/>
    <s v="Student Government *1"/>
    <x v="2"/>
    <n v="85276"/>
    <n v="0"/>
    <n v="207933"/>
    <n v="30988.83"/>
    <n v="0"/>
    <n v="0"/>
  </r>
  <r>
    <s v="TAG001295 Student Government - Wellness Center - Broward"/>
    <x v="11"/>
    <s v="(Blank)"/>
    <s v="Student Government *1"/>
    <x v="3"/>
    <n v="53138"/>
    <n v="0"/>
    <n v="207933"/>
    <n v="30988.83"/>
    <n v="0"/>
    <n v="0"/>
  </r>
  <r>
    <s v="TAG001295 Student Government - Wellness Center - Broward"/>
    <x v="11"/>
    <s v="(Blank)"/>
    <s v="Student Government *1"/>
    <x v="4"/>
    <n v="22000"/>
    <n v="0"/>
    <n v="207933"/>
    <n v="30988.83"/>
    <n v="0"/>
    <n v="0"/>
  </r>
  <r>
    <s v="TAG001296 Student Government - Owl Production - Broward"/>
    <x v="12"/>
    <s v="(Blank)"/>
    <s v="Student Government *1"/>
    <x v="0"/>
    <n v="92685"/>
    <n v="0"/>
    <n v="92685"/>
    <n v="0"/>
    <n v="407.26"/>
    <n v="532"/>
  </r>
  <r>
    <s v="TAG001296 Student Government - Owl Production - Broward"/>
    <x v="12"/>
    <s v="(Blank)"/>
    <s v="Student Government *1"/>
    <x v="1"/>
    <n v="3378.2"/>
    <n v="0"/>
    <n v="3378.2"/>
    <n v="0"/>
    <n v="0"/>
    <n v="0"/>
  </r>
  <r>
    <s v="TAG001296 Student Government - Owl Production - Broward"/>
    <x v="12"/>
    <s v="(Blank)"/>
    <s v="Student Government *1"/>
    <x v="2"/>
    <n v="27965"/>
    <n v="0"/>
    <n v="27965"/>
    <n v="328"/>
    <n v="9440"/>
    <n v="0"/>
  </r>
  <r>
    <s v="TAG001297 Student Government - Involvement and Leadership - Davie"/>
    <x v="13"/>
    <s v="(Blank)"/>
    <s v="Student Government *1"/>
    <x v="0"/>
    <n v="13176.5"/>
    <n v="0"/>
    <n v="13176.5"/>
    <n v="0"/>
    <n v="0"/>
    <n v="0"/>
  </r>
  <r>
    <s v="TAG001297 Student Government - Involvement and Leadership - Davie"/>
    <x v="13"/>
    <s v="(Blank)"/>
    <s v="Student Government *1"/>
    <x v="1"/>
    <n v="2481.5300000000002"/>
    <n v="0"/>
    <n v="2481.5300000000002"/>
    <n v="0"/>
    <n v="0"/>
    <n v="0"/>
  </r>
  <r>
    <s v="TAG001297 Student Government - Involvement and Leadership - Davie"/>
    <x v="13"/>
    <s v="(Blank)"/>
    <s v="Student Government *1"/>
    <x v="2"/>
    <n v="9200"/>
    <n v="0"/>
    <n v="9200"/>
    <n v="320"/>
    <n v="4720"/>
    <n v="0"/>
  </r>
  <r>
    <s v="TAG001297 Student Government - Involvement and Leadership - Davie"/>
    <x v="13"/>
    <s v="(Blank)"/>
    <s v="Student Government *1"/>
    <x v="3"/>
    <n v="66249.600000000006"/>
    <n v="0"/>
    <n v="66249.600000000006"/>
    <n v="1971.51"/>
    <n v="62348.82"/>
    <n v="0"/>
  </r>
  <r>
    <s v="TAG001298 Student Government - Student Accessibility Services Broward"/>
    <x v="14"/>
    <s v="(Blank)"/>
    <s v="Student Government *1"/>
    <x v="0"/>
    <n v="3000"/>
    <n v="0"/>
    <n v="3000"/>
    <n v="0"/>
    <n v="0"/>
    <n v="0"/>
  </r>
  <r>
    <s v="TAG001298 Student Government - Student Accessibility Services Broward"/>
    <x v="14"/>
    <s v="(Blank)"/>
    <s v="Student Government *1"/>
    <x v="1"/>
    <n v="84"/>
    <n v="0"/>
    <n v="84"/>
    <n v="0"/>
    <n v="0"/>
    <n v="0"/>
  </r>
  <r>
    <s v="TAG001299 Student Government - Volunteer Center - Broward"/>
    <x v="15"/>
    <s v="(Blank)"/>
    <s v="Student Government *1"/>
    <x v="0"/>
    <n v="5020"/>
    <n v="0"/>
    <n v="5020"/>
    <n v="0"/>
    <n v="0"/>
    <n v="0"/>
  </r>
  <r>
    <s v="TAG001299 Student Government - Volunteer Center - Broward"/>
    <x v="15"/>
    <s v="(Blank)"/>
    <s v="Student Government *1"/>
    <x v="1"/>
    <n v="140.56"/>
    <n v="0"/>
    <n v="140.56"/>
    <n v="0"/>
    <n v="0"/>
    <n v="0"/>
  </r>
  <r>
    <s v="TAG001300 Student Government - Achievement Awards - Broward"/>
    <x v="16"/>
    <s v="(Blank)"/>
    <s v="Student Government *1"/>
    <x v="0"/>
    <n v="5600"/>
    <n v="0"/>
    <n v="5600"/>
    <n v="0"/>
    <n v="0"/>
    <n v="1121"/>
  </r>
  <r>
    <s v="TAG001300 Student Government - Achievement Awards - Broward"/>
    <x v="16"/>
    <s v="(Blank)"/>
    <s v="Student Government *1"/>
    <x v="1"/>
    <n v="156.80000000000001"/>
    <n v="0"/>
    <n v="156.80000000000001"/>
    <n v="0"/>
    <n v="0"/>
    <n v="0"/>
  </r>
  <r>
    <s v="TAG001301 Student Government - Broward House Projects"/>
    <x v="17"/>
    <s v="(Blank)"/>
    <s v="Student Government *1"/>
    <x v="0"/>
    <n v="4350"/>
    <n v="0"/>
    <n v="4350"/>
    <n v="0"/>
    <n v="0"/>
    <n v="0"/>
  </r>
  <r>
    <s v="TAG001301 Student Government - Broward House Projects"/>
    <x v="17"/>
    <s v="(Blank)"/>
    <s v="Student Government *1"/>
    <x v="1"/>
    <n v="241.5"/>
    <n v="0"/>
    <n v="241.5"/>
    <n v="0"/>
    <n v="0"/>
    <n v="0"/>
  </r>
  <r>
    <s v="TAG001301 Student Government - Broward House Projects"/>
    <x v="17"/>
    <s v="(Blank)"/>
    <s v="Student Government *1"/>
    <x v="2"/>
    <n v="4275"/>
    <n v="0"/>
    <n v="4275"/>
    <n v="12.82"/>
    <n v="2242"/>
    <n v="0"/>
  </r>
  <r>
    <s v="TAG001307 Student Government - Cultural Awareness - Broward"/>
    <x v="18"/>
    <s v="(Blank)"/>
    <s v="Student Government *1"/>
    <x v="0"/>
    <n v="6644"/>
    <n v="0"/>
    <n v="6644"/>
    <n v="0"/>
    <n v="0"/>
    <n v="0"/>
  </r>
  <r>
    <s v="TAG001307 Student Government - Cultural Awareness - Broward"/>
    <x v="18"/>
    <s v="(Blank)"/>
    <s v="Student Government *1"/>
    <x v="1"/>
    <n v="333.03"/>
    <n v="0"/>
    <n v="333.03"/>
    <n v="0"/>
    <n v="0"/>
    <n v="0"/>
  </r>
  <r>
    <s v="TAG001307 Student Government - Cultural Awareness - Broward"/>
    <x v="18"/>
    <s v="(Blank)"/>
    <s v="Student Government *1"/>
    <x v="2"/>
    <n v="5250"/>
    <n v="0"/>
    <n v="5250"/>
    <n v="0"/>
    <n v="0"/>
    <n v="0"/>
  </r>
  <r>
    <s v="TAG001308 Broward Campus - Student Services"/>
    <x v="19"/>
    <s v="(Blank)"/>
    <s v="Student Government *1"/>
    <x v="0"/>
    <n v="1700"/>
    <n v="0"/>
    <n v="1700"/>
    <n v="0"/>
    <n v="0"/>
    <n v="0"/>
  </r>
  <r>
    <s v="TAG001308 Broward Campus - Student Services"/>
    <x v="19"/>
    <s v="(Blank)"/>
    <s v="Student Government *1"/>
    <x v="1"/>
    <n v="47.6"/>
    <n v="0"/>
    <n v="47.6"/>
    <n v="0"/>
    <n v="0"/>
    <n v="0"/>
  </r>
  <r>
    <s v="TAG001309 Student Government - Operations - Davie"/>
    <x v="20"/>
    <s v="(Blank)"/>
    <s v="Student Government *1"/>
    <x v="0"/>
    <n v="101200"/>
    <n v="0"/>
    <n v="101200"/>
    <n v="0"/>
    <n v="0"/>
    <n v="0"/>
  </r>
  <r>
    <s v="TAG001309 Student Government - Operations - Davie"/>
    <x v="20"/>
    <s v="(Blank)"/>
    <s v="Student Government *1"/>
    <x v="1"/>
    <n v="10302.290000000001"/>
    <n v="0"/>
    <n v="10302.290000000001"/>
    <n v="0"/>
    <n v="0"/>
    <n v="0"/>
  </r>
  <r>
    <s v="TAG001309 Student Government - Operations - Davie"/>
    <x v="20"/>
    <s v="(Blank)"/>
    <s v="Student Government *1"/>
    <x v="2"/>
    <n v="139650.5"/>
    <n v="0"/>
    <n v="139650.5"/>
    <n v="718.21"/>
    <n v="54526.400000000001"/>
    <n v="0"/>
  </r>
  <r>
    <s v="TAG001309 Student Government - Operations - Davie"/>
    <x v="20"/>
    <s v="(Blank)"/>
    <s v="Student Government *1"/>
    <x v="3"/>
    <n v="127088.49"/>
    <n v="0"/>
    <n v="127088.49"/>
    <n v="3856.82"/>
    <n v="123398.24"/>
    <n v="0"/>
  </r>
  <r>
    <s v="TAG001310 Student Government - S.A.V.I - Jupiter"/>
    <x v="21"/>
    <s v="(Blank)"/>
    <s v="Student Government *1"/>
    <x v="0"/>
    <n v="7620"/>
    <n v="0"/>
    <n v="7620"/>
    <n v="0"/>
    <n v="2000"/>
    <n v="0"/>
  </r>
  <r>
    <s v="TAG001310 Student Government - S.A.V.I - Jupiter"/>
    <x v="21"/>
    <s v="(Blank)"/>
    <s v="Student Government *1"/>
    <x v="1"/>
    <n v="213.36"/>
    <n v="0"/>
    <n v="213.36"/>
    <n v="0"/>
    <n v="0"/>
    <n v="0"/>
  </r>
  <r>
    <s v="TAG001311 Student Government - Program Board - Jupiter"/>
    <x v="22"/>
    <s v="(Blank)"/>
    <s v="Student Government *1"/>
    <x v="0"/>
    <n v="90500"/>
    <n v="0"/>
    <n v="90500"/>
    <n v="0"/>
    <n v="2000"/>
    <n v="0"/>
  </r>
  <r>
    <s v="TAG001311 Student Government - Program Board - Jupiter"/>
    <x v="22"/>
    <s v="(Blank)"/>
    <s v="Student Government *1"/>
    <x v="1"/>
    <n v="3143.84"/>
    <n v="0"/>
    <n v="3143.84"/>
    <n v="0"/>
    <n v="0"/>
    <n v="0"/>
  </r>
  <r>
    <s v="TAG001311 Student Government - Program Board - Jupiter"/>
    <x v="22"/>
    <s v="(Blank)"/>
    <s v="Student Government *1"/>
    <x v="2"/>
    <n v="21780"/>
    <n v="0"/>
    <n v="21780"/>
    <n v="0"/>
    <n v="0"/>
    <n v="0"/>
  </r>
  <r>
    <s v="TAG001313 Student Government - Campus Recreation Facility Ops"/>
    <x v="23"/>
    <s v="(Blank)"/>
    <s v="Student Government *1"/>
    <x v="0"/>
    <n v="361525"/>
    <n v="0"/>
    <n v="1753384"/>
    <n v="275397.33"/>
    <n v="0"/>
    <n v="0"/>
  </r>
  <r>
    <s v="TAG001313 Student Government - Campus Recreation Facility Ops"/>
    <x v="23"/>
    <s v="(Blank)"/>
    <s v="Student Government *1"/>
    <x v="1"/>
    <n v="45007"/>
    <n v="0"/>
    <n v="1753384"/>
    <n v="275397.33"/>
    <n v="0"/>
    <n v="0"/>
  </r>
  <r>
    <s v="TAG001313 Student Government - Campus Recreation Facility Ops"/>
    <x v="23"/>
    <s v="(Blank)"/>
    <s v="Student Government *1"/>
    <x v="2"/>
    <n v="429888"/>
    <n v="0"/>
    <n v="1753384"/>
    <n v="275397.33"/>
    <n v="0"/>
    <n v="0"/>
  </r>
  <r>
    <s v="TAG001313 Student Government - Campus Recreation Facility Ops"/>
    <x v="23"/>
    <s v="(Blank)"/>
    <s v="Student Government *1"/>
    <x v="3"/>
    <n v="815964"/>
    <n v="0"/>
    <n v="1753384"/>
    <n v="275397.33"/>
    <n v="0"/>
    <n v="0"/>
  </r>
  <r>
    <s v="TAG001313 Student Government - Campus Recreation Facility Ops"/>
    <x v="23"/>
    <s v="(Blank)"/>
    <s v="Student Government *1"/>
    <x v="4"/>
    <n v="101000"/>
    <n v="0"/>
    <n v="1753384"/>
    <n v="275397.33"/>
    <n v="0"/>
    <n v="0"/>
  </r>
  <r>
    <s v="TAG001315 Student Government - Banquet"/>
    <x v="24"/>
    <s v="(Blank)"/>
    <s v="Student Government *1"/>
    <x v="0"/>
    <n v="4500"/>
    <n v="0"/>
    <n v="4500"/>
    <n v="0"/>
    <n v="0"/>
    <n v="0"/>
  </r>
  <r>
    <s v="TAG001315 Student Government - Banquet"/>
    <x v="24"/>
    <s v="(Blank)"/>
    <s v="Student Government *1"/>
    <x v="1"/>
    <n v="126"/>
    <n v="0"/>
    <n v="126"/>
    <n v="0"/>
    <n v="0"/>
    <n v="0"/>
  </r>
  <r>
    <s v="TAG001316 Student Government - Student Affairs - Jupiter"/>
    <x v="25"/>
    <s v="(Blank)"/>
    <s v="Student Government *1"/>
    <x v="0"/>
    <n v="7200"/>
    <n v="0"/>
    <n v="7200"/>
    <n v="0"/>
    <n v="0"/>
    <n v="0"/>
  </r>
  <r>
    <s v="TAG001316 Student Government - Student Affairs - Jupiter"/>
    <x v="25"/>
    <s v="(Blank)"/>
    <s v="Student Government *1"/>
    <x v="1"/>
    <n v="201.6"/>
    <n v="0"/>
    <n v="201.6"/>
    <n v="0"/>
    <n v="0"/>
    <n v="0"/>
  </r>
  <r>
    <s v="TAG001317 Sport Club Council"/>
    <x v="26"/>
    <s v="(Blank)"/>
    <s v="Student Government *1"/>
    <x v="0"/>
    <n v="105835"/>
    <n v="0"/>
    <n v="105835"/>
    <n v="0"/>
    <n v="0"/>
    <n v="0"/>
  </r>
  <r>
    <s v="TAG001317 Sport Club Council"/>
    <x v="26"/>
    <s v="(Blank)"/>
    <s v="Student Government *1"/>
    <x v="1"/>
    <n v="2963.38"/>
    <n v="0"/>
    <n v="2963.38"/>
    <n v="0"/>
    <n v="0"/>
    <n v="0"/>
  </r>
  <r>
    <s v="TAG001319 Student Government - House Projects - Jupiter"/>
    <x v="27"/>
    <s v="(Blank)"/>
    <s v="Student Government *1"/>
    <x v="0"/>
    <n v="2188"/>
    <n v="0"/>
    <n v="2188"/>
    <n v="0"/>
    <n v="0"/>
    <n v="0"/>
  </r>
  <r>
    <s v="TAG001319 Student Government - House Projects - Jupiter"/>
    <x v="27"/>
    <s v="(Blank)"/>
    <s v="Student Government *1"/>
    <x v="1"/>
    <n v="204.62"/>
    <n v="0"/>
    <n v="204.62"/>
    <n v="0"/>
    <n v="0"/>
    <n v="0"/>
  </r>
  <r>
    <s v="TAG001319 Student Government - House Projects - Jupiter"/>
    <x v="27"/>
    <s v="(Blank)"/>
    <s v="Student Government *1"/>
    <x v="2"/>
    <n v="5120"/>
    <n v="0"/>
    <n v="5120"/>
    <n v="0"/>
    <n v="0"/>
    <n v="0"/>
  </r>
  <r>
    <s v="TAG001320 Student Government - House Projects"/>
    <x v="28"/>
    <s v="(Blank)"/>
    <s v="Student Government *1"/>
    <x v="0"/>
    <n v="5000"/>
    <n v="0"/>
    <n v="5000"/>
    <n v="0"/>
    <n v="0"/>
    <n v="0"/>
  </r>
  <r>
    <s v="TAG001320 Student Government - House Projects"/>
    <x v="28"/>
    <s v="(Blank)"/>
    <s v="Student Government *1"/>
    <x v="1"/>
    <n v="140"/>
    <n v="0"/>
    <n v="140"/>
    <n v="0"/>
    <n v="0"/>
    <n v="0"/>
  </r>
  <r>
    <s v="TAG001321 Student Government - Governor Executive Projects Broward"/>
    <x v="29"/>
    <s v="(Blank)"/>
    <s v="Student Government *1"/>
    <x v="0"/>
    <n v="19615"/>
    <n v="0"/>
    <n v="19615"/>
    <n v="0"/>
    <n v="0"/>
    <n v="0"/>
  </r>
  <r>
    <s v="TAG001321 Student Government - Governor Executive Projects Broward"/>
    <x v="29"/>
    <s v="(Blank)"/>
    <s v="Student Government *1"/>
    <x v="1"/>
    <n v="549.22"/>
    <n v="0"/>
    <n v="549.22"/>
    <n v="0"/>
    <n v="0"/>
    <n v="0"/>
  </r>
  <r>
    <s v="TAG001322 Student Government - Governor Executive Projects Jupiter"/>
    <x v="30"/>
    <s v="(Blank)"/>
    <s v="Student Government *1"/>
    <x v="0"/>
    <n v="20700"/>
    <n v="0"/>
    <n v="20700"/>
    <n v="0"/>
    <n v="1000"/>
    <n v="0"/>
  </r>
  <r>
    <s v="TAG001322 Student Government - Governor Executive Projects Jupiter"/>
    <x v="30"/>
    <s v="(Blank)"/>
    <s v="Student Government *1"/>
    <x v="1"/>
    <n v="579.6"/>
    <n v="0"/>
    <n v="579.6"/>
    <n v="0"/>
    <n v="0"/>
    <n v="0"/>
  </r>
  <r>
    <s v="TAG001323 Diversity Student Services - Jupiter"/>
    <x v="31"/>
    <s v="(Blank)"/>
    <s v="Student Government *1"/>
    <x v="0"/>
    <n v="12000"/>
    <n v="0"/>
    <n v="12000"/>
    <n v="0"/>
    <n v="1500"/>
    <n v="0"/>
  </r>
  <r>
    <s v="TAG001323 Diversity Student Services - Jupiter"/>
    <x v="31"/>
    <s v="(Blank)"/>
    <s v="Student Government *1"/>
    <x v="1"/>
    <n v="336"/>
    <n v="0"/>
    <n v="336"/>
    <n v="0"/>
    <n v="0"/>
    <n v="0"/>
  </r>
  <r>
    <s v="TAG001324 COSO Administration"/>
    <x v="32"/>
    <s v="(Blank)"/>
    <s v="Student Government *1"/>
    <x v="0"/>
    <n v="31900"/>
    <n v="0"/>
    <n v="31900"/>
    <n v="0"/>
    <n v="5000"/>
    <n v="0"/>
  </r>
  <r>
    <s v="TAG001324 COSO Administration"/>
    <x v="32"/>
    <s v="(Blank)"/>
    <s v="Student Government *1"/>
    <x v="1"/>
    <n v="1449.36"/>
    <n v="0"/>
    <n v="1449.36"/>
    <n v="0"/>
    <n v="0"/>
    <n v="0"/>
  </r>
  <r>
    <s v="TAG001324 COSO Administration"/>
    <x v="32"/>
    <s v="(Blank)"/>
    <s v="Student Government *1"/>
    <x v="2"/>
    <n v="19863"/>
    <n v="0"/>
    <n v="19863"/>
    <n v="369.06"/>
    <n v="10190.48"/>
    <n v="0"/>
  </r>
  <r>
    <s v="TAG001325 Campus Student Government Marketing - Jupiter"/>
    <x v="33"/>
    <s v="(Blank)"/>
    <s v="Student Government *1"/>
    <x v="0"/>
    <n v="4000"/>
    <n v="0"/>
    <n v="4000"/>
    <n v="0"/>
    <n v="0"/>
    <n v="0"/>
  </r>
  <r>
    <s v="TAG001325 Campus Student Government Marketing - Jupiter"/>
    <x v="33"/>
    <s v="(Blank)"/>
    <s v="Student Government *1"/>
    <x v="1"/>
    <n v="112"/>
    <n v="0"/>
    <n v="112"/>
    <n v="0"/>
    <n v="0"/>
    <n v="0"/>
  </r>
  <r>
    <s v="TAG001326 Campus Inter-Club Council - Jupiter"/>
    <x v="34"/>
    <s v="(Blank)"/>
    <s v="Student Government *1"/>
    <x v="0"/>
    <n v="9150"/>
    <n v="0"/>
    <n v="9150"/>
    <n v="0"/>
    <n v="1500"/>
    <n v="0"/>
  </r>
  <r>
    <s v="TAG001326 Campus Inter-Club Council - Jupiter"/>
    <x v="34"/>
    <s v="(Blank)"/>
    <s v="Student Government *1"/>
    <x v="1"/>
    <n v="256.2"/>
    <n v="0"/>
    <n v="256.2"/>
    <n v="0"/>
    <n v="0"/>
    <n v="0"/>
  </r>
  <r>
    <s v="TAG001327 Campus Club Accounts - Broward"/>
    <x v="35"/>
    <s v="(Blank)"/>
    <s v="Student Government *1"/>
    <x v="0"/>
    <n v="15000"/>
    <n v="0"/>
    <n v="15000"/>
    <n v="0"/>
    <n v="0"/>
    <n v="0"/>
  </r>
  <r>
    <s v="TAG001327 Campus Club Accounts - Broward"/>
    <x v="35"/>
    <s v="(Blank)"/>
    <s v="Student Government *1"/>
    <x v="1"/>
    <n v="420"/>
    <n v="0"/>
    <n v="420"/>
    <n v="0"/>
    <n v="0"/>
    <n v="0"/>
  </r>
  <r>
    <s v="TAG001328 Campus Club Accounts - Jupiter"/>
    <x v="36"/>
    <s v="(Blank)"/>
    <s v="Student Government *1"/>
    <x v="0"/>
    <n v="24800"/>
    <n v="0"/>
    <n v="24800"/>
    <n v="0"/>
    <n v="3500"/>
    <n v="0"/>
  </r>
  <r>
    <s v="TAG001328 Campus Club Accounts - Jupiter"/>
    <x v="36"/>
    <s v="(Blank)"/>
    <s v="Student Government *1"/>
    <x v="1"/>
    <n v="694.4"/>
    <n v="0"/>
    <n v="694.4"/>
    <n v="0"/>
    <n v="0"/>
    <n v="0"/>
  </r>
  <r>
    <s v="TAG001329 Student Government - Stipends - Broward"/>
    <x v="37"/>
    <s v="(Blank)"/>
    <s v="Student Government *1"/>
    <x v="0"/>
    <n v="750"/>
    <n v="0"/>
    <n v="750"/>
    <n v="0"/>
    <n v="0"/>
    <n v="0"/>
  </r>
  <r>
    <s v="TAG001329 Student Government - Stipends - Broward"/>
    <x v="37"/>
    <s v="(Blank)"/>
    <s v="Student Government *1"/>
    <x v="1"/>
    <n v="2450.14"/>
    <n v="0"/>
    <n v="2450.14"/>
    <n v="0"/>
    <n v="0"/>
    <n v="0"/>
  </r>
  <r>
    <s v="TAG001329 Student Government - Stipends - Broward"/>
    <x v="37"/>
    <s v="(Blank)"/>
    <s v="Student Government *1"/>
    <x v="2"/>
    <n v="86755"/>
    <n v="0"/>
    <n v="86755"/>
    <n v="1966.7"/>
    <n v="44073"/>
    <n v="0"/>
  </r>
  <r>
    <s v="TAG001330 Student Government - Stipends"/>
    <x v="38"/>
    <s v="(Blank)"/>
    <s v="Student Government *1"/>
    <x v="0"/>
    <n v="400"/>
    <n v="0"/>
    <n v="400"/>
    <n v="0"/>
    <n v="0"/>
    <n v="0"/>
  </r>
  <r>
    <s v="TAG001330 Student Government - Stipends"/>
    <x v="38"/>
    <s v="(Blank)"/>
    <s v="Student Government *1"/>
    <x v="1"/>
    <n v="3248.62"/>
    <n v="0"/>
    <n v="3248.62"/>
    <n v="0"/>
    <n v="0"/>
    <n v="0"/>
  </r>
  <r>
    <s v="TAG001330 Student Government - Stipends"/>
    <x v="38"/>
    <s v="(Blank)"/>
    <s v="Student Government *1"/>
    <x v="2"/>
    <n v="115622"/>
    <n v="0"/>
    <n v="115622"/>
    <n v="1721.57"/>
    <n v="55565.27"/>
    <n v="0"/>
  </r>
  <r>
    <s v="TAG001331 Student Government - Student Accessibility Services"/>
    <x v="39"/>
    <s v="(Blank)"/>
    <s v="Student Government *1"/>
    <x v="0"/>
    <n v="8000"/>
    <n v="0"/>
    <n v="8000"/>
    <n v="0"/>
    <n v="0"/>
    <n v="0"/>
  </r>
  <r>
    <s v="TAG001331 Student Government - Student Accessibility Services"/>
    <x v="39"/>
    <s v="(Blank)"/>
    <s v="Student Government *1"/>
    <x v="1"/>
    <n v="224"/>
    <n v="0"/>
    <n v="224"/>
    <n v="0"/>
    <n v="0"/>
    <n v="0"/>
  </r>
  <r>
    <s v="TAG001332 Student Government - Night Owls"/>
    <x v="40"/>
    <s v="(Blank)"/>
    <s v="Student Government *1"/>
    <x v="0"/>
    <n v="47500"/>
    <n v="0"/>
    <n v="47500"/>
    <n v="0"/>
    <n v="0"/>
    <n v="0"/>
  </r>
  <r>
    <s v="TAG001332 Student Government - Night Owls"/>
    <x v="40"/>
    <s v="(Blank)"/>
    <s v="Student Government *1"/>
    <x v="1"/>
    <n v="3423.28"/>
    <n v="0"/>
    <n v="3423.28"/>
    <n v="0"/>
    <n v="0"/>
    <n v="0"/>
  </r>
  <r>
    <s v="TAG001332 Student Government - Night Owls"/>
    <x v="40"/>
    <s v="(Blank)"/>
    <s v="Student Government *1"/>
    <x v="2"/>
    <n v="74760"/>
    <n v="0"/>
    <n v="74760"/>
    <n v="0"/>
    <n v="4566.6000000000004"/>
    <n v="0"/>
  </r>
  <r>
    <s v="TAG001333 Student Government - ICC Revenue - Broward"/>
    <x v="41"/>
    <s v="(Blank)"/>
    <s v="Student Government *1"/>
    <x v="0"/>
    <n v="3400"/>
    <n v="0"/>
    <n v="3400"/>
    <n v="0"/>
    <n v="0"/>
    <n v="0"/>
  </r>
  <r>
    <s v="TAG001333 Student Government - ICC Revenue - Broward"/>
    <x v="41"/>
    <s v="(Blank)"/>
    <s v="Student Government *1"/>
    <x v="1"/>
    <n v="95.2"/>
    <n v="0"/>
    <n v="95.2"/>
    <n v="0"/>
    <n v="0"/>
    <n v="0"/>
  </r>
  <r>
    <s v="TAG001334 Student Government - Governor - Projects"/>
    <x v="42"/>
    <s v="(Blank)"/>
    <s v="Student Government *1"/>
    <x v="0"/>
    <n v="30000"/>
    <n v="0"/>
    <n v="30000"/>
    <n v="0"/>
    <n v="4500"/>
    <n v="0"/>
  </r>
  <r>
    <s v="TAG001334 Student Government - Governor - Projects"/>
    <x v="42"/>
    <s v="(Blank)"/>
    <s v="Student Government *1"/>
    <x v="1"/>
    <n v="840"/>
    <n v="0"/>
    <n v="840"/>
    <n v="0"/>
    <n v="0"/>
    <n v="0"/>
  </r>
  <r>
    <s v="TAG001336 Student Government - COSO"/>
    <x v="43"/>
    <s v="(Blank)"/>
    <s v="Student Government *1"/>
    <x v="0"/>
    <n v="172000"/>
    <n v="0"/>
    <n v="172000"/>
    <n v="0"/>
    <n v="20222.21"/>
    <n v="0"/>
  </r>
  <r>
    <s v="TAG001336 Student Government - COSO"/>
    <x v="43"/>
    <s v="(Blank)"/>
    <s v="Student Government *1"/>
    <x v="1"/>
    <n v="4816"/>
    <n v="0"/>
    <n v="4816"/>
    <n v="0"/>
    <n v="0"/>
    <n v="0"/>
  </r>
  <r>
    <s v="TAG001337 Student Government - House Contingency Broward"/>
    <x v="44"/>
    <s v="(Blank)"/>
    <s v="Student Government *1"/>
    <x v="0"/>
    <n v="3216"/>
    <n v="0"/>
    <n v="3216"/>
    <n v="0"/>
    <n v="0"/>
    <n v="0"/>
  </r>
  <r>
    <s v="TAG001337 Student Government - House Contingency Broward"/>
    <x v="44"/>
    <s v="(Blank)"/>
    <s v="Student Government *1"/>
    <x v="1"/>
    <n v="90.05"/>
    <n v="0"/>
    <n v="90.05"/>
    <n v="0"/>
    <n v="0"/>
    <n v="0"/>
  </r>
  <r>
    <s v="TAG001339 Student Government - Contingency"/>
    <x v="45"/>
    <s v="(Blank)"/>
    <s v="Student Government *1"/>
    <x v="0"/>
    <n v="14000"/>
    <n v="0"/>
    <n v="14000"/>
    <n v="0"/>
    <n v="0"/>
    <n v="0"/>
  </r>
  <r>
    <s v="TAG001339 Student Government - Contingency"/>
    <x v="45"/>
    <s v="(Blank)"/>
    <s v="Student Government *1"/>
    <x v="1"/>
    <n v="392"/>
    <n v="0"/>
    <n v="392"/>
    <n v="0"/>
    <n v="0"/>
    <n v="0"/>
  </r>
  <r>
    <s v="TAG001339 Student Government - Contingency"/>
    <x v="45"/>
    <s v="(Blank)"/>
    <s v="Student Government *1"/>
    <x v="2"/>
    <n v="0"/>
    <n v="0"/>
    <n v="0"/>
    <n v="0"/>
    <n v="65.599999999999994"/>
    <n v="0"/>
  </r>
  <r>
    <s v="TAG001341 Student Government - Aids/Peer Education"/>
    <x v="46"/>
    <s v="(Blank)"/>
    <s v="Student Government *1"/>
    <x v="0"/>
    <n v="14500"/>
    <n v="0"/>
    <n v="14500"/>
    <n v="0"/>
    <n v="0"/>
    <n v="0"/>
  </r>
  <r>
    <s v="TAG001341 Student Government - Aids/Peer Education"/>
    <x v="46"/>
    <s v="(Blank)"/>
    <s v="Student Government *1"/>
    <x v="1"/>
    <n v="642.88"/>
    <n v="0"/>
    <n v="642.88"/>
    <n v="0"/>
    <n v="0"/>
    <n v="0"/>
  </r>
  <r>
    <s v="TAG001341 Student Government - Aids/Peer Education"/>
    <x v="46"/>
    <s v="(Blank)"/>
    <s v="Student Government *1"/>
    <x v="2"/>
    <n v="8460"/>
    <n v="0"/>
    <n v="8460"/>
    <n v="0"/>
    <n v="0"/>
    <n v="0"/>
  </r>
  <r>
    <s v="TAG001342 Black Student Union"/>
    <x v="47"/>
    <s v="(Blank)"/>
    <s v="Student Government *1"/>
    <x v="0"/>
    <n v="101124"/>
    <n v="0"/>
    <n v="101124"/>
    <n v="0"/>
    <n v="20130.82"/>
    <n v="0"/>
  </r>
  <r>
    <s v="TAG001342 Black Student Union"/>
    <x v="47"/>
    <s v="(Blank)"/>
    <s v="Student Government *1"/>
    <x v="1"/>
    <n v="3991.12"/>
    <n v="0"/>
    <n v="3991.12"/>
    <n v="0"/>
    <n v="0"/>
    <n v="0"/>
  </r>
  <r>
    <s v="TAG001342 Black Student Union"/>
    <x v="47"/>
    <s v="(Blank)"/>
    <s v="Student Government *1"/>
    <x v="2"/>
    <n v="41416"/>
    <n v="0"/>
    <n v="41416"/>
    <n v="88.62"/>
    <n v="16666.32"/>
    <n v="0"/>
  </r>
  <r>
    <s v="TAG001343 Student Government - Administration - Broward"/>
    <x v="48"/>
    <s v="(Blank)"/>
    <s v="Student Government *1"/>
    <x v="0"/>
    <n v="40500"/>
    <n v="0"/>
    <n v="40500"/>
    <n v="0"/>
    <n v="0"/>
    <n v="0"/>
  </r>
  <r>
    <s v="TAG001343 Student Government - Administration - Broward"/>
    <x v="48"/>
    <s v="(Blank)"/>
    <s v="Student Government *1"/>
    <x v="1"/>
    <n v="1134"/>
    <n v="0"/>
    <n v="1134"/>
    <n v="0"/>
    <n v="0"/>
    <n v="0"/>
  </r>
  <r>
    <s v="TAG001344 Student Government - Administration - Jupiter"/>
    <x v="49"/>
    <s v="(Blank)"/>
    <s v="Student Government *1"/>
    <x v="0"/>
    <n v="7136"/>
    <n v="0"/>
    <n v="7136"/>
    <n v="127.95"/>
    <n v="3000"/>
    <n v="0"/>
  </r>
  <r>
    <s v="TAG001344 Student Government - Administration - Jupiter"/>
    <x v="49"/>
    <s v="(Blank)"/>
    <s v="Student Government *1"/>
    <x v="1"/>
    <n v="1847.33"/>
    <n v="0"/>
    <n v="1847.33"/>
    <n v="0"/>
    <n v="0"/>
    <n v="0"/>
  </r>
  <r>
    <s v="TAG001344 Student Government - Administration - Jupiter"/>
    <x v="49"/>
    <s v="(Blank)"/>
    <s v="Student Government *1"/>
    <x v="2"/>
    <n v="58840"/>
    <n v="0"/>
    <n v="58840"/>
    <n v="0"/>
    <n v="5428"/>
    <n v="0"/>
  </r>
  <r>
    <s v="TAG001345 Student Government - Administration"/>
    <x v="50"/>
    <s v="(Blank)"/>
    <s v="Student Government *1"/>
    <x v="0"/>
    <n v="20000"/>
    <n v="0"/>
    <n v="20000"/>
    <n v="0"/>
    <n v="0"/>
    <n v="0"/>
  </r>
  <r>
    <s v="TAG001345 Student Government - Administration"/>
    <x v="50"/>
    <s v="(Blank)"/>
    <s v="Student Government *1"/>
    <x v="1"/>
    <n v="560"/>
    <n v="0"/>
    <n v="560"/>
    <n v="0"/>
    <n v="0"/>
    <n v="0"/>
  </r>
  <r>
    <s v="TAG001347 Unallocated Student Activity Fees"/>
    <x v="51"/>
    <s v="(Blank)"/>
    <s v="Student Government *1"/>
    <x v="0"/>
    <n v="1272315"/>
    <n v="0"/>
    <n v="1272315"/>
    <n v="29573.57"/>
    <n v="0"/>
    <n v="0"/>
  </r>
  <r>
    <s v="TAG001347 Unallocated Student Activity Fees"/>
    <x v="51"/>
    <s v="(Blank)"/>
    <s v="Student Government *1"/>
    <x v="1"/>
    <n v="35624.82"/>
    <n v="0"/>
    <n v="35624.82"/>
    <n v="0"/>
    <n v="0"/>
    <n v="0"/>
  </r>
  <r>
    <s v="TAG001488 Student Government - Conference Travel"/>
    <x v="52"/>
    <s v="(Blank)"/>
    <s v="Student Government *1"/>
    <x v="0"/>
    <n v="73349"/>
    <n v="0"/>
    <n v="73349"/>
    <n v="0"/>
    <n v="0"/>
    <n v="0"/>
  </r>
  <r>
    <s v="TAG001488 Student Government - Conference Travel"/>
    <x v="52"/>
    <s v="(Blank)"/>
    <s v="Student Government *1"/>
    <x v="1"/>
    <n v="2237.4499999999998"/>
    <n v="0"/>
    <n v="2237.4499999999998"/>
    <n v="0"/>
    <n v="0"/>
    <n v="0"/>
  </r>
  <r>
    <s v="TAG001488 Student Government - Conference Travel"/>
    <x v="52"/>
    <s v="(Blank)"/>
    <s v="Student Government *1"/>
    <x v="2"/>
    <n v="6560"/>
    <n v="0"/>
    <n v="6560"/>
    <n v="0"/>
    <n v="0"/>
    <n v="0"/>
  </r>
  <r>
    <s v="TAG001489 Student Government - Program Board"/>
    <x v="53"/>
    <s v="(Blank)"/>
    <s v="Student Government *1"/>
    <x v="0"/>
    <n v="369570"/>
    <n v="0"/>
    <n v="369570"/>
    <n v="0"/>
    <n v="17500"/>
    <n v="7052.6"/>
  </r>
  <r>
    <s v="TAG001489 Student Government - Program Board"/>
    <x v="53"/>
    <s v="(Blank)"/>
    <s v="Student Government *1"/>
    <x v="1"/>
    <n v="17503.400000000001"/>
    <n v="0"/>
    <n v="17503.400000000001"/>
    <n v="0"/>
    <n v="0"/>
    <n v="0"/>
  </r>
  <r>
    <s v="TAG001489 Student Government - Program Board"/>
    <x v="53"/>
    <s v="(Blank)"/>
    <s v="Student Government *1"/>
    <x v="2"/>
    <n v="76980"/>
    <n v="0"/>
    <n v="76980"/>
    <n v="1174.5"/>
    <n v="20296"/>
    <n v="0"/>
  </r>
  <r>
    <s v="TAG001489 Student Government - Program Board"/>
    <x v="53"/>
    <s v="(Blank)"/>
    <s v="Student Government *1"/>
    <x v="4"/>
    <n v="5000"/>
    <n v="0"/>
    <n v="0"/>
    <n v="0"/>
    <n v="0"/>
    <n v="0"/>
  </r>
  <r>
    <s v="TAG001490 Student Government - S.A.V.I"/>
    <x v="54"/>
    <s v="(Blank)"/>
    <s v="Student Government *1"/>
    <x v="0"/>
    <n v="17000"/>
    <n v="0"/>
    <n v="17000"/>
    <n v="0"/>
    <n v="4000"/>
    <n v="0"/>
  </r>
  <r>
    <s v="TAG001490 Student Government - S.A.V.I"/>
    <x v="54"/>
    <s v="(Blank)"/>
    <s v="Student Government *1"/>
    <x v="1"/>
    <n v="2751.97"/>
    <n v="0"/>
    <n v="2751.97"/>
    <n v="0"/>
    <n v="0"/>
    <n v="0"/>
  </r>
  <r>
    <s v="TAG001490 Student Government - S.A.V.I"/>
    <x v="54"/>
    <s v="(Blank)"/>
    <s v="Student Government *1"/>
    <x v="2"/>
    <n v="15035"/>
    <n v="0"/>
    <n v="15035"/>
    <n v="541.38"/>
    <n v="8024"/>
    <n v="0"/>
  </r>
  <r>
    <s v="TAG001490 Student Government - S.A.V.I"/>
    <x v="54"/>
    <s v="(Blank)"/>
    <s v="Student Government *1"/>
    <x v="3"/>
    <n v="66249.600000000006"/>
    <n v="0"/>
    <n v="66249.600000000006"/>
    <n v="1848.28"/>
    <n v="58451.87"/>
    <n v="0"/>
  </r>
  <r>
    <s v="TAG001492 Director of Student Media"/>
    <x v="55"/>
    <s v="(Blank)"/>
    <s v="Student Government *1"/>
    <x v="0"/>
    <n v="13420"/>
    <n v="0"/>
    <n v="13420"/>
    <n v="0"/>
    <n v="0"/>
    <n v="0"/>
  </r>
  <r>
    <s v="TAG001492 Director of Student Media"/>
    <x v="55"/>
    <s v="(Blank)"/>
    <s v="Student Government *1"/>
    <x v="1"/>
    <n v="6211.23"/>
    <n v="0"/>
    <n v="6211.23"/>
    <n v="0"/>
    <n v="0"/>
    <n v="0"/>
  </r>
  <r>
    <s v="TAG001492 Director of Student Media"/>
    <x v="55"/>
    <s v="(Blank)"/>
    <s v="Student Government *1"/>
    <x v="2"/>
    <n v="6170"/>
    <n v="0"/>
    <n v="6170"/>
    <n v="0"/>
    <n v="0"/>
    <n v="0"/>
  </r>
  <r>
    <s v="TAG001492 Director of Student Media"/>
    <x v="55"/>
    <s v="(Blank)"/>
    <s v="Student Government *1"/>
    <x v="3"/>
    <n v="202239.71"/>
    <n v="0"/>
    <n v="202239.71"/>
    <n v="2665.01"/>
    <n v="180234.66"/>
    <n v="0"/>
  </r>
  <r>
    <s v="TAG001493 Diversity Award Training"/>
    <x v="56"/>
    <s v="(Blank)"/>
    <s v="Student Government *1"/>
    <x v="0"/>
    <n v="26250"/>
    <n v="0"/>
    <n v="26250"/>
    <n v="0"/>
    <n v="6000"/>
    <n v="0"/>
  </r>
  <r>
    <s v="TAG001493 Diversity Award Training"/>
    <x v="56"/>
    <s v="(Blank)"/>
    <s v="Student Government *1"/>
    <x v="1"/>
    <n v="1017.24"/>
    <n v="0"/>
    <n v="1017.24"/>
    <n v="0"/>
    <n v="0"/>
    <n v="0"/>
  </r>
  <r>
    <s v="TAG001493 Diversity Award Training"/>
    <x v="56"/>
    <s v="(Blank)"/>
    <s v="Student Government *1"/>
    <x v="2"/>
    <n v="10080"/>
    <n v="0"/>
    <n v="10080"/>
    <n v="0"/>
    <n v="0"/>
    <n v="0"/>
  </r>
  <r>
    <s v="TAG001494 Graduate and Professional Clubs"/>
    <x v="57"/>
    <s v="(Blank)"/>
    <s v="Student Government *1"/>
    <x v="0"/>
    <n v="31800"/>
    <n v="0"/>
    <n v="31800"/>
    <n v="0"/>
    <n v="18000"/>
    <n v="0"/>
  </r>
  <r>
    <s v="TAG001494 Graduate and Professional Clubs"/>
    <x v="57"/>
    <s v="(Blank)"/>
    <s v="Student Government *1"/>
    <x v="1"/>
    <n v="890.4"/>
    <n v="0"/>
    <n v="890.4"/>
    <n v="0"/>
    <n v="0"/>
    <n v="0"/>
  </r>
  <r>
    <s v="TAG001495 Graduate Student Association"/>
    <x v="58"/>
    <s v="(Blank)"/>
    <s v="Student Government *1"/>
    <x v="0"/>
    <n v="154486"/>
    <n v="0"/>
    <n v="154486"/>
    <n v="0"/>
    <n v="9000"/>
    <n v="166"/>
  </r>
  <r>
    <s v="TAG001495 Graduate Student Association"/>
    <x v="58"/>
    <s v="(Blank)"/>
    <s v="Student Government *1"/>
    <x v="1"/>
    <n v="5397.7"/>
    <n v="0"/>
    <n v="5397.7"/>
    <n v="0"/>
    <n v="0"/>
    <n v="0"/>
  </r>
  <r>
    <s v="TAG001495 Graduate Student Association"/>
    <x v="58"/>
    <s v="(Blank)"/>
    <s v="Student Government *1"/>
    <x v="2"/>
    <n v="38289"/>
    <n v="0"/>
    <n v="38289"/>
    <n v="432"/>
    <n v="6372"/>
    <n v="0"/>
  </r>
  <r>
    <s v="TAG001496 Homecoming"/>
    <x v="59"/>
    <s v="(Blank)"/>
    <s v="Student Government *1"/>
    <x v="0"/>
    <n v="174500"/>
    <n v="0"/>
    <n v="174500"/>
    <n v="0"/>
    <n v="4500"/>
    <n v="0"/>
  </r>
  <r>
    <s v="TAG001496 Homecoming"/>
    <x v="59"/>
    <s v="(Blank)"/>
    <s v="Student Government *1"/>
    <x v="1"/>
    <n v="5602.8"/>
    <n v="0"/>
    <n v="5602.8"/>
    <n v="0"/>
    <n v="0"/>
    <n v="0"/>
  </r>
  <r>
    <s v="TAG001496 Homecoming"/>
    <x v="59"/>
    <s v="(Blank)"/>
    <s v="Student Government *1"/>
    <x v="2"/>
    <n v="25600"/>
    <n v="0"/>
    <n v="25600"/>
    <n v="350.5"/>
    <n v="5192"/>
    <n v="0"/>
  </r>
  <r>
    <s v="TAG001498 LGBTQA Resource Center"/>
    <x v="60"/>
    <s v="(Blank)"/>
    <s v="Student Government *1"/>
    <x v="0"/>
    <n v="13800"/>
    <n v="0"/>
    <n v="13800"/>
    <n v="0"/>
    <n v="2000"/>
    <n v="0"/>
  </r>
  <r>
    <s v="TAG001498 LGBTQA Resource Center"/>
    <x v="60"/>
    <s v="(Blank)"/>
    <s v="Student Government *1"/>
    <x v="1"/>
    <n v="2241.39"/>
    <n v="0"/>
    <n v="2241.39"/>
    <n v="0"/>
    <n v="0"/>
    <n v="0"/>
  </r>
  <r>
    <s v="TAG001498 LGBTQA Resource Center"/>
    <x v="60"/>
    <s v="(Blank)"/>
    <s v="Student Government *1"/>
    <x v="3"/>
    <n v="66249.600000000006"/>
    <n v="0"/>
    <n v="66249.600000000006"/>
    <n v="1962.23"/>
    <n v="62348.82"/>
    <n v="0"/>
  </r>
  <r>
    <s v="TAG001499 Student Government - Lobby"/>
    <x v="61"/>
    <s v="(Blank)"/>
    <s v="Student Government *1"/>
    <x v="0"/>
    <n v="12000"/>
    <n v="0"/>
    <n v="12000"/>
    <n v="0"/>
    <n v="0"/>
    <n v="0"/>
  </r>
  <r>
    <s v="TAG001499 Student Government - Lobby"/>
    <x v="61"/>
    <s v="(Blank)"/>
    <s v="Student Government *1"/>
    <x v="1"/>
    <n v="336"/>
    <n v="0"/>
    <n v="336"/>
    <n v="0"/>
    <n v="0"/>
    <n v="0"/>
  </r>
  <r>
    <s v="TAG001500 Office of Greek Life"/>
    <x v="62"/>
    <s v="(Blank)"/>
    <s v="Student Government *1"/>
    <x v="0"/>
    <n v="23860"/>
    <n v="0"/>
    <n v="23860"/>
    <n v="0"/>
    <n v="2331.38"/>
    <n v="0"/>
  </r>
  <r>
    <s v="TAG001500 Office of Greek Life"/>
    <x v="62"/>
    <s v="(Blank)"/>
    <s v="Student Government *1"/>
    <x v="1"/>
    <n v="2716.27"/>
    <n v="0"/>
    <n v="2716.27"/>
    <n v="0"/>
    <n v="0"/>
    <n v="0"/>
  </r>
  <r>
    <s v="TAG001500 Office of Greek Life"/>
    <x v="62"/>
    <s v="(Blank)"/>
    <s v="Student Government *1"/>
    <x v="2"/>
    <n v="6900"/>
    <n v="0"/>
    <n v="6900"/>
    <n v="-60"/>
    <n v="0"/>
    <n v="0"/>
  </r>
  <r>
    <s v="TAG001500 Office of Greek Life"/>
    <x v="62"/>
    <s v="(Blank)"/>
    <s v="Student Government *1"/>
    <x v="3"/>
    <n v="66249.600000000006"/>
    <n v="0"/>
    <n v="66249.600000000006"/>
    <n v="1997.03"/>
    <n v="62348.82"/>
    <n v="0"/>
  </r>
  <r>
    <s v="TAG001501 Student Accessibility Week"/>
    <x v="63"/>
    <s v="(Blank)"/>
    <s v="Student Government *1"/>
    <x v="0"/>
    <n v="9925"/>
    <n v="0"/>
    <n v="9925"/>
    <n v="0"/>
    <n v="410.94"/>
    <n v="0"/>
  </r>
  <r>
    <s v="TAG001501 Student Accessibility Week"/>
    <x v="63"/>
    <s v="(Blank)"/>
    <s v="Student Government *1"/>
    <x v="1"/>
    <n v="277.89999999999998"/>
    <n v="0"/>
    <n v="277.89999999999998"/>
    <n v="0"/>
    <n v="0"/>
    <n v="0"/>
  </r>
  <r>
    <s v="TAG001502 President Executive Projects"/>
    <x v="64"/>
    <s v="(Blank)"/>
    <s v="Student Government *1"/>
    <x v="0"/>
    <n v="60000"/>
    <n v="0"/>
    <n v="60000"/>
    <n v="0"/>
    <n v="3500"/>
    <n v="1620"/>
  </r>
  <r>
    <s v="TAG001502 President Executive Projects"/>
    <x v="64"/>
    <s v="(Blank)"/>
    <s v="Student Government *1"/>
    <x v="1"/>
    <n v="1680"/>
    <n v="0"/>
    <n v="1680"/>
    <n v="0"/>
    <n v="0"/>
    <n v="0"/>
  </r>
  <r>
    <s v="TAG001503 Radio Station"/>
    <x v="65"/>
    <s v="(Blank)"/>
    <s v="Student Government *1"/>
    <x v="0"/>
    <n v="30000"/>
    <n v="0"/>
    <n v="30000"/>
    <n v="0"/>
    <n v="600"/>
    <n v="0"/>
  </r>
  <r>
    <s v="TAG001503 Radio Station"/>
    <x v="65"/>
    <s v="(Blank)"/>
    <s v="Student Government *1"/>
    <x v="1"/>
    <n v="1890.84"/>
    <n v="0"/>
    <n v="1890.84"/>
    <n v="0"/>
    <n v="0"/>
    <n v="0"/>
  </r>
  <r>
    <s v="TAG001503 Radio Station"/>
    <x v="65"/>
    <s v="(Blank)"/>
    <s v="Student Government *1"/>
    <x v="2"/>
    <n v="37530"/>
    <n v="0"/>
    <n v="37530"/>
    <n v="12.6"/>
    <n v="4248"/>
    <n v="0"/>
  </r>
  <r>
    <s v="TAG001504 Senate Contingency"/>
    <x v="66"/>
    <s v="(Blank)"/>
    <s v="Student Government *1"/>
    <x v="0"/>
    <n v="22000"/>
    <n v="0"/>
    <n v="22000"/>
    <n v="0"/>
    <n v="0"/>
    <n v="0"/>
  </r>
  <r>
    <s v="TAG001504 Senate Contingency"/>
    <x v="66"/>
    <s v="(Blank)"/>
    <s v="Student Government *1"/>
    <x v="1"/>
    <n v="616"/>
    <n v="0"/>
    <n v="616"/>
    <n v="0"/>
    <n v="0"/>
    <n v="0"/>
  </r>
  <r>
    <s v="TAG001505 Student Government - Accounting &amp; Budget Office"/>
    <x v="67"/>
    <s v="(Blank)"/>
    <s v="Student Government *1"/>
    <x v="0"/>
    <n v="6358"/>
    <n v="0"/>
    <n v="6358"/>
    <n v="1788.79"/>
    <n v="0"/>
    <n v="0"/>
  </r>
  <r>
    <s v="TAG001505 Student Government - Accounting &amp; Budget Office"/>
    <x v="67"/>
    <s v="(Blank)"/>
    <s v="Student Government *1"/>
    <x v="1"/>
    <n v="5440.75"/>
    <n v="0"/>
    <n v="5440.75"/>
    <n v="0"/>
    <n v="0"/>
    <n v="0"/>
  </r>
  <r>
    <s v="TAG001505 Student Government - Accounting &amp; Budget Office"/>
    <x v="67"/>
    <s v="(Blank)"/>
    <s v="Student Government *1"/>
    <x v="2"/>
    <n v="29005"/>
    <n v="0"/>
    <n v="29005"/>
    <n v="-124.8"/>
    <n v="0"/>
    <n v="0"/>
  </r>
  <r>
    <s v="TAG001505 Student Government - Accounting &amp; Budget Office"/>
    <x v="67"/>
    <s v="(Blank)"/>
    <s v="Student Government *1"/>
    <x v="3"/>
    <n v="158949.59"/>
    <n v="0"/>
    <n v="158949.59"/>
    <n v="4729.93"/>
    <n v="149584"/>
    <n v="0"/>
  </r>
  <r>
    <s v="TAG001506 Student Government - Elections"/>
    <x v="68"/>
    <s v="(Blank)"/>
    <s v="Student Government *1"/>
    <x v="0"/>
    <n v="4000"/>
    <n v="0"/>
    <n v="4000"/>
    <n v="0"/>
    <n v="3000"/>
    <n v="0"/>
  </r>
  <r>
    <s v="TAG001506 Student Government - Elections"/>
    <x v="68"/>
    <s v="(Blank)"/>
    <s v="Student Government *1"/>
    <x v="1"/>
    <n v="492.52"/>
    <n v="0"/>
    <n v="492.52"/>
    <n v="0"/>
    <n v="0"/>
    <n v="0"/>
  </r>
  <r>
    <s v="TAG001506 Student Government - Elections"/>
    <x v="68"/>
    <s v="(Blank)"/>
    <s v="Student Government *1"/>
    <x v="2"/>
    <n v="13590"/>
    <n v="0"/>
    <n v="13590"/>
    <n v="173.5"/>
    <n v="7032.8"/>
    <n v="0"/>
  </r>
  <r>
    <s v="TAG001507 Student Government - Judicial Branch"/>
    <x v="69"/>
    <s v="(Blank)"/>
    <s v="Student Government *1"/>
    <x v="0"/>
    <n v="1200"/>
    <n v="0"/>
    <n v="1200"/>
    <n v="0"/>
    <n v="0"/>
    <n v="0"/>
  </r>
  <r>
    <s v="TAG001507 Student Government - Judicial Branch"/>
    <x v="69"/>
    <s v="(Blank)"/>
    <s v="Student Government *1"/>
    <x v="1"/>
    <n v="196.14"/>
    <n v="0"/>
    <n v="196.14"/>
    <n v="0"/>
    <n v="0"/>
    <n v="0"/>
  </r>
  <r>
    <s v="TAG001507 Student Government - Judicial Branch"/>
    <x v="69"/>
    <s v="(Blank)"/>
    <s v="Student Government *1"/>
    <x v="2"/>
    <n v="5805"/>
    <n v="0"/>
    <n v="5805"/>
    <n v="0"/>
    <n v="0"/>
    <n v="0"/>
  </r>
  <r>
    <s v="TAG001508 Student Government - Television Station"/>
    <x v="70"/>
    <s v="(Blank)"/>
    <s v="Student Government *1"/>
    <x v="0"/>
    <n v="35000"/>
    <n v="0"/>
    <n v="35000"/>
    <n v="0"/>
    <n v="3000"/>
    <n v="0"/>
  </r>
  <r>
    <s v="TAG001508 Student Government - Television Station"/>
    <x v="70"/>
    <s v="(Blank)"/>
    <s v="Student Government *1"/>
    <x v="1"/>
    <n v="2038.4"/>
    <n v="0"/>
    <n v="2038.4"/>
    <n v="0"/>
    <n v="0"/>
    <n v="0"/>
  </r>
  <r>
    <s v="TAG001508 Student Government - Television Station"/>
    <x v="70"/>
    <s v="(Blank)"/>
    <s v="Student Government *1"/>
    <x v="2"/>
    <n v="37800"/>
    <n v="0"/>
    <n v="37800"/>
    <n v="499.3"/>
    <n v="7843.2"/>
    <n v="0"/>
  </r>
  <r>
    <s v="TAG001509 Student Government - Advisor Office"/>
    <x v="71"/>
    <s v="(Blank)"/>
    <s v="Student Government *1"/>
    <x v="0"/>
    <n v="26575"/>
    <n v="0"/>
    <n v="26575"/>
    <n v="0"/>
    <n v="500"/>
    <n v="5805"/>
  </r>
  <r>
    <s v="TAG001509 Student Government - Advisor Office"/>
    <x v="71"/>
    <s v="(Blank)"/>
    <s v="Student Government *1"/>
    <x v="1"/>
    <n v="4505.9399999999996"/>
    <n v="0"/>
    <n v="4505.9399999999996"/>
    <n v="0"/>
    <n v="0"/>
    <n v="0"/>
  </r>
  <r>
    <s v="TAG001509 Student Government - Advisor Office"/>
    <x v="71"/>
    <s v="(Blank)"/>
    <s v="Student Government *1"/>
    <x v="2"/>
    <n v="8800"/>
    <n v="0"/>
    <n v="8800"/>
    <n v="0"/>
    <n v="0"/>
    <n v="0"/>
  </r>
  <r>
    <s v="TAG001509 Student Government - Advisor Office"/>
    <x v="71"/>
    <s v="(Blank)"/>
    <s v="Student Government *1"/>
    <x v="3"/>
    <n v="125551.27"/>
    <n v="0"/>
    <n v="125551.27"/>
    <n v="1332.3"/>
    <n v="42134.11"/>
    <n v="67544.429999999993"/>
  </r>
  <r>
    <s v="TAG001510 Student Government - Operations"/>
    <x v="72"/>
    <s v="(Blank)"/>
    <s v="Student Government *1"/>
    <x v="0"/>
    <n v="1500"/>
    <n v="0"/>
    <n v="1500"/>
    <n v="0"/>
    <n v="0"/>
    <n v="0"/>
  </r>
  <r>
    <s v="TAG001510 Student Government - Operations"/>
    <x v="72"/>
    <s v="(Blank)"/>
    <s v="Student Government *1"/>
    <x v="1"/>
    <n v="42"/>
    <n v="0"/>
    <n v="42"/>
    <n v="0"/>
    <n v="0"/>
    <n v="0"/>
  </r>
  <r>
    <s v="TAG001511 Student Government - Senate"/>
    <x v="73"/>
    <s v="(Blank)"/>
    <s v="Student Government *1"/>
    <x v="0"/>
    <n v="16000"/>
    <n v="0"/>
    <n v="16000"/>
    <n v="0"/>
    <n v="0"/>
    <n v="0"/>
  </r>
  <r>
    <s v="TAG001511 Student Government - Senate"/>
    <x v="73"/>
    <s v="(Blank)"/>
    <s v="Student Government *1"/>
    <x v="1"/>
    <n v="448"/>
    <n v="0"/>
    <n v="448"/>
    <n v="0"/>
    <n v="0"/>
    <n v="0"/>
  </r>
  <r>
    <s v="TAG001513 Traditions Projects-Diver. Way"/>
    <x v="74"/>
    <s v="(Blank)"/>
    <s v="Student Government *1"/>
    <x v="0"/>
    <n v="64089"/>
    <n v="0"/>
    <n v="64089"/>
    <n v="0"/>
    <n v="0"/>
    <n v="0"/>
  </r>
  <r>
    <s v="TAG001513 Traditions Projects-Diver. Way"/>
    <x v="74"/>
    <s v="(Blank)"/>
    <s v="Student Government *1"/>
    <x v="1"/>
    <n v="1794.49"/>
    <n v="0"/>
    <n v="1794.49"/>
    <n v="0"/>
    <n v="0"/>
    <n v="0"/>
  </r>
  <r>
    <s v="TAG001514 University Press Newspaper"/>
    <x v="75"/>
    <s v="(Blank)"/>
    <s v="Student Government *1"/>
    <x v="0"/>
    <n v="13230"/>
    <n v="0"/>
    <n v="13230"/>
    <n v="0"/>
    <n v="600"/>
    <n v="0"/>
  </r>
  <r>
    <s v="TAG001514 University Press Newspaper"/>
    <x v="75"/>
    <s v="(Blank)"/>
    <s v="Student Government *1"/>
    <x v="1"/>
    <n v="1297.8"/>
    <n v="0"/>
    <n v="1297.8"/>
    <n v="0"/>
    <n v="0"/>
    <n v="0"/>
  </r>
  <r>
    <s v="TAG001514 University Press Newspaper"/>
    <x v="75"/>
    <s v="(Blank)"/>
    <s v="Student Government *1"/>
    <x v="2"/>
    <n v="33120"/>
    <n v="0"/>
    <n v="33120"/>
    <n v="739.09"/>
    <n v="20409.28"/>
    <n v="0"/>
  </r>
  <r>
    <s v="TAG001515 University Wide Stipends"/>
    <x v="76"/>
    <s v="(Blank)"/>
    <s v="Student Government *1"/>
    <x v="0"/>
    <n v="12500"/>
    <n v="0"/>
    <n v="12500"/>
    <n v="0"/>
    <n v="0"/>
    <n v="0"/>
  </r>
  <r>
    <s v="TAG001515 University Wide Stipends"/>
    <x v="76"/>
    <s v="(Blank)"/>
    <s v="Student Government *1"/>
    <x v="1"/>
    <n v="2581.04"/>
    <n v="0"/>
    <n v="2581.04"/>
    <n v="0"/>
    <n v="0"/>
    <n v="0"/>
  </r>
  <r>
    <s v="TAG001515 University Wide Stipends"/>
    <x v="76"/>
    <s v="(Blank)"/>
    <s v="Student Government *1"/>
    <x v="2"/>
    <n v="79680"/>
    <n v="0"/>
    <n v="79680"/>
    <n v="2966.93"/>
    <n v="41772"/>
    <n v="0"/>
  </r>
  <r>
    <s v="TAG001516 Military and Veterans Student Success Center"/>
    <x v="77"/>
    <s v="(Blank)"/>
    <s v="Student Government *1"/>
    <x v="0"/>
    <n v="10750"/>
    <n v="0"/>
    <n v="10750"/>
    <n v="0"/>
    <n v="3000"/>
    <n v="0"/>
  </r>
  <r>
    <s v="TAG001516 Military and Veterans Student Success Center"/>
    <x v="77"/>
    <s v="(Blank)"/>
    <s v="Student Government *1"/>
    <x v="1"/>
    <n v="301"/>
    <n v="0"/>
    <n v="301"/>
    <n v="0"/>
    <n v="0"/>
    <n v="0"/>
  </r>
  <r>
    <s v="TAG001517 Student Government - Vice President's Executive Project"/>
    <x v="78"/>
    <s v="(Blank)"/>
    <s v="Student Government *1"/>
    <x v="0"/>
    <n v="10500"/>
    <n v="0"/>
    <n v="10500"/>
    <n v="0"/>
    <n v="0"/>
    <n v="0"/>
  </r>
  <r>
    <s v="TAG001517 Student Government - Vice President's Executive Project"/>
    <x v="78"/>
    <s v="(Blank)"/>
    <s v="Student Government *1"/>
    <x v="1"/>
    <n v="294"/>
    <n v="0"/>
    <n v="294"/>
    <n v="0"/>
    <n v="0"/>
    <n v="0"/>
  </r>
  <r>
    <s v="TAG001518 Weeks of Welcome"/>
    <x v="79"/>
    <s v="(Blank)"/>
    <s v="Student Government *1"/>
    <x v="0"/>
    <n v="15000"/>
    <n v="0"/>
    <n v="15000"/>
    <n v="0"/>
    <n v="0"/>
    <n v="0"/>
  </r>
  <r>
    <s v="TAG001518 Weeks of Welcome"/>
    <x v="79"/>
    <s v="(Blank)"/>
    <s v="Student Government *1"/>
    <x v="1"/>
    <n v="420"/>
    <n v="0"/>
    <n v="420"/>
    <n v="0"/>
    <n v="0"/>
    <n v="0"/>
  </r>
  <r>
    <s v="TAG001686 Davie/Broward Campus Rec - SG Reserve"/>
    <x v="80"/>
    <s v="(Blank)"/>
    <s v="Student Government *1"/>
    <x v="0"/>
    <n v="22000"/>
    <n v="0"/>
    <n v="22000"/>
    <n v="0"/>
    <n v="0"/>
    <n v="0"/>
  </r>
  <r>
    <s v="TAG001686 Davie/Broward Campus Rec - SG Reserve"/>
    <x v="80"/>
    <s v="(Blank)"/>
    <s v="Student Government *1"/>
    <x v="1"/>
    <n v="616"/>
    <n v="0"/>
    <n v="616"/>
    <n v="0"/>
    <n v="0"/>
    <n v="0"/>
  </r>
  <r>
    <s v="TAG001687 Davie Student Union - SG Reserve"/>
    <x v="81"/>
    <s v="(Blank)"/>
    <s v="Student Government *1"/>
    <x v="0"/>
    <n v="40000"/>
    <n v="0"/>
    <n v="40000"/>
    <n v="0"/>
    <n v="0"/>
    <n v="0"/>
  </r>
  <r>
    <s v="TAG001687 Davie Student Union - SG Reserve"/>
    <x v="81"/>
    <s v="(Blank)"/>
    <s v="Student Government *1"/>
    <x v="1"/>
    <n v="1120"/>
    <n v="0"/>
    <n v="1120"/>
    <n v="0"/>
    <n v="0"/>
    <n v="0"/>
  </r>
  <r>
    <s v="TAG001924 Campus Rec Jupiter - SG Reserve"/>
    <x v="82"/>
    <s v="(Blank)"/>
    <s v="Student Government *1"/>
    <x v="0"/>
    <n v="10500"/>
    <n v="0"/>
    <n v="10500"/>
    <n v="0"/>
    <n v="0"/>
    <n v="0"/>
  </r>
  <r>
    <s v="TAG001924 Campus Rec Jupiter - SG Reserve"/>
    <x v="82"/>
    <s v="(Blank)"/>
    <s v="Student Government *1"/>
    <x v="1"/>
    <n v="294"/>
    <n v="0"/>
    <n v="294"/>
    <n v="0"/>
    <n v="0"/>
    <n v="0"/>
  </r>
  <r>
    <s v="TAG003502 Student Government - Student Involvement"/>
    <x v="83"/>
    <s v="(Blank)"/>
    <s v="Student Government *1"/>
    <x v="0"/>
    <n v="78528"/>
    <n v="0"/>
    <n v="78528"/>
    <n v="0"/>
    <n v="0"/>
    <n v="7294.7"/>
  </r>
  <r>
    <s v="TAG003502 Student Government - Student Involvement"/>
    <x v="83"/>
    <s v="(Blank)"/>
    <s v="Student Government *1"/>
    <x v="1"/>
    <n v="8131.09"/>
    <n v="0"/>
    <n v="8131.09"/>
    <n v="0"/>
    <n v="0"/>
    <n v="0"/>
  </r>
  <r>
    <s v="TAG003502 Student Government - Student Involvement"/>
    <x v="83"/>
    <s v="(Blank)"/>
    <s v="Student Government *1"/>
    <x v="2"/>
    <n v="37963"/>
    <n v="0"/>
    <n v="37963"/>
    <n v="0"/>
    <n v="0"/>
    <n v="0"/>
  </r>
  <r>
    <s v="TAG003502 Student Government - Student Involvement"/>
    <x v="83"/>
    <s v="(Blank)"/>
    <s v="Student Government *1"/>
    <x v="3"/>
    <n v="173905.2"/>
    <n v="0"/>
    <n v="173905.2"/>
    <n v="5175.1899999999996"/>
    <n v="163665.21"/>
    <n v="0"/>
  </r>
  <r>
    <s v="TAG003543 Boca Raton Student Union"/>
    <x v="84"/>
    <s v="(Blank)"/>
    <s v="Student Government *1"/>
    <x v="0"/>
    <n v="861988"/>
    <n v="0"/>
    <n v="1773008"/>
    <n v="295501.33"/>
    <n v="0"/>
    <n v="0"/>
  </r>
  <r>
    <s v="TAG003543 Boca Raton Student Union"/>
    <x v="84"/>
    <s v="(Blank)"/>
    <s v="Student Government *1"/>
    <x v="1"/>
    <n v="45895"/>
    <n v="0"/>
    <n v="1773008"/>
    <n v="295501.33"/>
    <n v="0"/>
    <n v="0"/>
  </r>
  <r>
    <s v="TAG003543 Boca Raton Student Union"/>
    <x v="84"/>
    <s v="(Blank)"/>
    <s v="Student Government *1"/>
    <x v="2"/>
    <n v="237125"/>
    <n v="0"/>
    <n v="1773008"/>
    <n v="295501.33"/>
    <n v="0"/>
    <n v="0"/>
  </r>
  <r>
    <s v="TAG003543 Boca Raton Student Union"/>
    <x v="84"/>
    <s v="(Blank)"/>
    <s v="Student Government *1"/>
    <x v="3"/>
    <n v="540000"/>
    <n v="0"/>
    <n v="1773008"/>
    <n v="295501.33"/>
    <n v="0"/>
    <n v="0"/>
  </r>
  <r>
    <s v="TAG003543 Boca Raton Student Union"/>
    <x v="84"/>
    <s v="(Blank)"/>
    <s v="Student Government *1"/>
    <x v="4"/>
    <n v="88000"/>
    <n v="0"/>
    <n v="1773008"/>
    <n v="295501.33"/>
    <n v="0"/>
    <n v="0"/>
  </r>
  <r>
    <s v="TAG004958 Student Government - University Mascot"/>
    <x v="85"/>
    <s v="(Blank)"/>
    <s v="Student Government *1"/>
    <x v="0"/>
    <n v="65000"/>
    <n v="0"/>
    <n v="65000"/>
    <n v="0"/>
    <n v="0"/>
    <n v="0"/>
  </r>
  <r>
    <s v="TAG004958 Student Government - University Mascot"/>
    <x v="85"/>
    <s v="(Blank)"/>
    <s v="Student Government *1"/>
    <x v="1"/>
    <n v="2001.44"/>
    <n v="0"/>
    <n v="2001.44"/>
    <n v="0"/>
    <n v="0"/>
    <n v="0"/>
  </r>
  <r>
    <s v="TAG004958 Student Government - University Mascot"/>
    <x v="85"/>
    <s v="(Blank)"/>
    <s v="Student Government *1"/>
    <x v="2"/>
    <n v="6480"/>
    <n v="0"/>
    <n v="6480"/>
    <n v="0"/>
    <n v="0"/>
    <n v="0"/>
  </r>
  <r>
    <s v="TAG005101 Student Government - University Mascot Revenue"/>
    <x v="86"/>
    <s v="(Blank)"/>
    <s v="Student Government *1"/>
    <x v="0"/>
    <n v="5000"/>
    <n v="0"/>
    <n v="5000"/>
    <n v="0"/>
    <n v="0"/>
    <n v="0"/>
  </r>
  <r>
    <s v="TAG005101 Student Government - University Mascot Revenue"/>
    <x v="86"/>
    <s v="(Blank)"/>
    <s v="Student Government *1"/>
    <x v="1"/>
    <n v="140"/>
    <n v="0"/>
    <n v="140"/>
    <n v="0"/>
    <n v="0"/>
    <n v="0"/>
  </r>
  <r>
    <s v="TAG006850 Student Government Ride Share"/>
    <x v="87"/>
    <s v="(Blank)"/>
    <s v="Student Government *1"/>
    <x v="0"/>
    <n v="69733"/>
    <n v="0"/>
    <n v="69733"/>
    <n v="0"/>
    <n v="0"/>
    <n v="0"/>
  </r>
  <r>
    <s v="TAG006850 Student Government Ride Share"/>
    <x v="87"/>
    <s v="(Blank)"/>
    <s v="Student Government *1"/>
    <x v="1"/>
    <n v="1952.52"/>
    <n v="0"/>
    <n v="1952.52"/>
    <n v="0"/>
    <n v="0"/>
    <n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5">
  <r>
    <s v="TAG000493 Jupiter - Burrow Activity Center"/>
    <x v="0"/>
    <s v="(Blank)"/>
    <s v="Student Government *1"/>
    <x v="0"/>
    <n v="64766"/>
    <n v="0"/>
    <n v="0"/>
    <n v="0"/>
    <n v="0"/>
    <n v="0"/>
  </r>
  <r>
    <s v="TAG000493 Jupiter - Burrow Activity Center"/>
    <x v="0"/>
    <s v="(Blank)"/>
    <s v="Student Government *1"/>
    <x v="1"/>
    <n v="57160"/>
    <n v="0"/>
    <n v="0"/>
    <n v="0"/>
    <n v="0"/>
    <n v="0"/>
  </r>
  <r>
    <s v="TAG000493 Jupiter - Burrow Activity Center"/>
    <x v="0"/>
    <s v="(Blank)"/>
    <s v="Student Government *1"/>
    <x v="2"/>
    <n v="11765"/>
    <n v="0"/>
    <n v="0"/>
    <n v="0"/>
    <n v="0"/>
    <n v="0"/>
  </r>
  <r>
    <s v="TAG000493 Jupiter - Burrow Activity Center"/>
    <x v="0"/>
    <s v="(Blank)"/>
    <s v="Student Government *1"/>
    <x v="3"/>
    <n v="1000"/>
    <n v="0"/>
    <n v="0"/>
    <n v="0"/>
    <n v="0"/>
    <n v="0"/>
  </r>
  <r>
    <s v="TAG001230 Jupiter Burrow Student Union - SG Reserve"/>
    <x v="1"/>
    <s v="(Blank)"/>
    <s v="Student Government *1"/>
    <x v="2"/>
    <n v="1000"/>
    <n v="0"/>
    <n v="1000"/>
    <n v="0"/>
    <n v="0"/>
    <n v="0"/>
  </r>
  <r>
    <s v="TAG001230 Jupiter Burrow Student Union - SG Reserve"/>
    <x v="1"/>
    <s v="(Blank)"/>
    <s v="Student Government *1"/>
    <x v="4"/>
    <n v="28"/>
    <n v="0"/>
    <n v="28"/>
    <n v="0"/>
    <n v="0"/>
    <n v="0"/>
  </r>
  <r>
    <s v="TAG001231 Boca Rec Fit Equip Replacement - SG Reserve"/>
    <x v="2"/>
    <s v="P-7856(R) FY19 - BLDG 91/RM-ALL - Drywall repairs at recreation &amp; Fitness Center BLDG 91"/>
    <s v="Student Government *1"/>
    <x v="2"/>
    <n v="0"/>
    <n v="3287"/>
    <n v="3287"/>
    <n v="393"/>
    <n v="0"/>
    <n v="0"/>
  </r>
  <r>
    <s v="TAG001231 Boca Rec Fit Equip Replacement - SG Reserve"/>
    <x v="2"/>
    <s v="P-7857(R) FY19 - BLDG 91/RM-ALL - Fiber glass repair recreation &amp; Fitness Center BLDG 91"/>
    <s v="Student Government *1"/>
    <x v="2"/>
    <n v="0"/>
    <n v="18170"/>
    <n v="18170"/>
    <n v="13789"/>
    <n v="0"/>
    <n v="0"/>
  </r>
  <r>
    <s v="TAG001231 Boca Rec Fit Equip Replacement - SG Reserve"/>
    <x v="2"/>
    <s v="P-7955(R) FY20 - RC-91  Studio B Floor Replacement"/>
    <s v="Student Government *1"/>
    <x v="2"/>
    <n v="0"/>
    <n v="24864"/>
    <n v="24864"/>
    <n v="22200"/>
    <n v="0"/>
    <n v="0"/>
  </r>
  <r>
    <s v="TAG001231 Boca Rec Fit Equip Replacement - SG Reserve"/>
    <x v="2"/>
    <s v="P-7996(R) FY20 - Bldg.RC 91 Turnstile Replacement"/>
    <s v="Student Government *1"/>
    <x v="2"/>
    <n v="0"/>
    <n v="0"/>
    <n v="0"/>
    <n v="0"/>
    <n v="0"/>
    <n v="0"/>
  </r>
  <r>
    <s v="TAG001231 Boca Rec Fit Equip Replacement - SG Reserve"/>
    <x v="2"/>
    <s v="P-7997(R) FY20 - RC-91Campus Recreation 115E&amp;D-Replacing Tiles"/>
    <s v="Student Government *1"/>
    <x v="2"/>
    <n v="0"/>
    <n v="52655"/>
    <n v="52655"/>
    <n v="52655"/>
    <n v="0"/>
    <n v="0"/>
  </r>
  <r>
    <s v="TAG001231 Boca Rec Fit Equip Replacement - SG Reserve"/>
    <x v="2"/>
    <s v="(Blank)"/>
    <s v="Student Government *1"/>
    <x v="2"/>
    <n v="250000"/>
    <n v="-98976"/>
    <n v="151024"/>
    <n v="143015.87"/>
    <n v="0"/>
    <n v="0"/>
  </r>
  <r>
    <s v="TAG001231 Boca Rec Fit Equip Replacement - SG Reserve"/>
    <x v="2"/>
    <s v="(Blank)"/>
    <s v="Student Government *1"/>
    <x v="4"/>
    <n v="7000"/>
    <n v="0"/>
    <n v="7000"/>
    <n v="5493.87"/>
    <n v="0"/>
    <n v="0"/>
  </r>
  <r>
    <s v="TAG001284 VPSA A&amp;S Reserve"/>
    <x v="3"/>
    <s v="BT-685 FY17-CI+A - Student Union  Renovation-Boca"/>
    <s v="Student Government *1"/>
    <x v="2"/>
    <n v="0"/>
    <n v="850000"/>
    <n v="850000"/>
    <n v="587334.41"/>
    <n v="0"/>
    <n v="0"/>
  </r>
  <r>
    <s v="TAG001284 VPSA A&amp;S Reserve"/>
    <x v="3"/>
    <s v="(Blank)"/>
    <s v="Student Government *1"/>
    <x v="2"/>
    <n v="900000"/>
    <n v="-878400"/>
    <n v="21600"/>
    <n v="0"/>
    <n v="0"/>
    <n v="0"/>
  </r>
  <r>
    <s v="TAG001284 VPSA A&amp;S Reserve"/>
    <x v="3"/>
    <s v="(Blank)"/>
    <s v="Student Government *1"/>
    <x v="4"/>
    <n v="25200"/>
    <n v="0"/>
    <n v="25200"/>
    <n v="12749.92"/>
    <n v="0"/>
    <n v="0"/>
  </r>
  <r>
    <s v="TAG001285 Radio Station"/>
    <x v="4"/>
    <s v="(Blank)"/>
    <s v="Student Government *1"/>
    <x v="2"/>
    <n v="0"/>
    <n v="105.21"/>
    <n v="105.21"/>
    <n v="150.46"/>
    <n v="0"/>
    <n v="0"/>
  </r>
  <r>
    <s v="TAG001285 Radio Station"/>
    <x v="4"/>
    <s v="(Blank)"/>
    <s v="Student Government *1"/>
    <x v="4"/>
    <n v="289.35000000000002"/>
    <n v="0"/>
    <n v="289.35000000000002"/>
    <n v="48.18"/>
    <n v="0"/>
    <n v="0"/>
  </r>
  <r>
    <s v="TAG001285 Radio Station"/>
    <x v="4"/>
    <s v="(Blank)"/>
    <s v="Student Government *1"/>
    <x v="1"/>
    <n v="10334"/>
    <n v="-105.21"/>
    <n v="10228.790000000001"/>
    <n v="1570"/>
    <n v="0"/>
    <n v="0"/>
  </r>
  <r>
    <s v="TAG001286 UWC - Owl TV"/>
    <x v="5"/>
    <s v="(Blank)"/>
    <s v="Student Government *1"/>
    <x v="2"/>
    <n v="5000"/>
    <n v="-1310.53"/>
    <n v="3689.47"/>
    <n v="3146.03"/>
    <n v="0"/>
    <n v="0"/>
  </r>
  <r>
    <s v="TAG001286 UWC - Owl TV"/>
    <x v="5"/>
    <s v="(Blank)"/>
    <s v="Student Government *1"/>
    <x v="4"/>
    <n v="140"/>
    <n v="0"/>
    <n v="140"/>
    <n v="102.83"/>
    <n v="0"/>
    <n v="0"/>
  </r>
  <r>
    <s v="TAG001286 UWC - Owl TV"/>
    <x v="5"/>
    <s v="(Blank)"/>
    <s v="Student Government *1"/>
    <x v="1"/>
    <n v="0"/>
    <n v="1310.53"/>
    <n v="1310.53"/>
    <n v="1310.53"/>
    <n v="0"/>
    <n v="0"/>
  </r>
  <r>
    <s v="TAG001287 UWC - UP Publication"/>
    <x v="6"/>
    <s v="(Blank)"/>
    <s v="Student Government *1"/>
    <x v="2"/>
    <n v="0"/>
    <n v="5.96"/>
    <n v="5.96"/>
    <n v="5.8"/>
    <n v="0"/>
    <n v="0"/>
  </r>
  <r>
    <s v="TAG001287 UWC - UP Publication"/>
    <x v="6"/>
    <s v="(Blank)"/>
    <s v="Student Government *1"/>
    <x v="4"/>
    <n v="0"/>
    <n v="0"/>
    <n v="0"/>
    <n v="0.16"/>
    <n v="0"/>
    <n v="0"/>
  </r>
  <r>
    <s v="TAG001288 UP Publication"/>
    <x v="7"/>
    <s v="(Blank)"/>
    <s v="Student Government *1"/>
    <x v="2"/>
    <n v="0"/>
    <n v="13994.04"/>
    <n v="13994.04"/>
    <n v="4389.7299999999996"/>
    <n v="0"/>
    <n v="0"/>
  </r>
  <r>
    <s v="TAG001288 UP Publication"/>
    <x v="7"/>
    <s v="(Blank)"/>
    <s v="Student Government *1"/>
    <x v="4"/>
    <n v="0"/>
    <n v="0"/>
    <n v="0"/>
    <n v="122.92"/>
    <n v="0"/>
    <n v="0"/>
  </r>
  <r>
    <s v="TAG001289 Student Government - Program Board"/>
    <x v="8"/>
    <s v="(Blank)"/>
    <s v="Student Government *1"/>
    <x v="2"/>
    <n v="80000"/>
    <n v="0"/>
    <n v="80000"/>
    <n v="70063.77"/>
    <n v="0"/>
    <n v="0"/>
  </r>
  <r>
    <s v="TAG001289 Student Government - Program Board"/>
    <x v="8"/>
    <s v="(Blank)"/>
    <s v="Student Government *1"/>
    <x v="4"/>
    <n v="2240"/>
    <n v="0"/>
    <n v="2240"/>
    <n v="1961.45"/>
    <n v="0"/>
    <n v="0"/>
  </r>
  <r>
    <s v="TAG001290 Student Government - Homecoming"/>
    <x v="9"/>
    <s v="(Blank)"/>
    <s v="Student Government *1"/>
    <x v="2"/>
    <n v="4000"/>
    <n v="0"/>
    <n v="4000"/>
    <n v="3546.9"/>
    <n v="0"/>
    <n v="0"/>
  </r>
  <r>
    <s v="TAG001290 Student Government - Homecoming"/>
    <x v="9"/>
    <s v="(Blank)"/>
    <s v="Student Government *1"/>
    <x v="4"/>
    <n v="112"/>
    <n v="0"/>
    <n v="112"/>
    <n v="99.31"/>
    <n v="0"/>
    <n v="0"/>
  </r>
  <r>
    <s v="TAG001291 Student Government - Revenue"/>
    <x v="10"/>
    <s v="(Blank)"/>
    <s v="Student Government *1"/>
    <x v="2"/>
    <n v="500"/>
    <n v="0"/>
    <n v="500"/>
    <n v="187.1"/>
    <n v="0"/>
    <n v="0"/>
  </r>
  <r>
    <s v="TAG001291 Student Government - Revenue"/>
    <x v="10"/>
    <s v="(Blank)"/>
    <s v="Student Government *1"/>
    <x v="4"/>
    <n v="14"/>
    <n v="0"/>
    <n v="14"/>
    <n v="5.24"/>
    <n v="0"/>
    <n v="0"/>
  </r>
  <r>
    <s v="TAG001292 Student Government - Book Loan Replacement"/>
    <x v="11"/>
    <s v="(Blank)"/>
    <s v="Student Government *1"/>
    <x v="2"/>
    <n v="1680"/>
    <n v="0"/>
    <n v="1680"/>
    <n v="0"/>
    <n v="0"/>
    <n v="0"/>
  </r>
  <r>
    <s v="TAG001292 Student Government - Book Loan Replacement"/>
    <x v="11"/>
    <s v="(Blank)"/>
    <s v="Student Government *1"/>
    <x v="4"/>
    <n v="8537.0400000000009"/>
    <n v="0"/>
    <n v="8537.0400000000009"/>
    <n v="26466.720000000001"/>
    <n v="0"/>
    <n v="0"/>
  </r>
  <r>
    <s v="TAG001294 Student Government - Student Life and Recreation - Jupiter"/>
    <x v="12"/>
    <s v="(Blank)"/>
    <s v="Student Government *1"/>
    <x v="1"/>
    <n v="51383"/>
    <n v="0"/>
    <n v="0"/>
    <n v="0"/>
    <n v="0"/>
    <n v="0"/>
  </r>
  <r>
    <s v="TAG001294 Student Government - Student Life and Recreation - Jupiter"/>
    <x v="12"/>
    <s v="(Blank)"/>
    <s v="Student Government *1"/>
    <x v="2"/>
    <n v="134500"/>
    <n v="0"/>
    <n v="0"/>
    <n v="0"/>
    <n v="0"/>
    <n v="0"/>
  </r>
  <r>
    <s v="TAG001294 Student Government - Student Life and Recreation - Jupiter"/>
    <x v="12"/>
    <s v="(Blank)"/>
    <s v="Student Government *1"/>
    <x v="3"/>
    <n v="7250"/>
    <n v="0"/>
    <n v="0"/>
    <n v="0"/>
    <n v="0"/>
    <n v="0"/>
  </r>
  <r>
    <s v="TAG001295 Student Government - Wellness Center - Broward"/>
    <x v="13"/>
    <s v="(Blank)"/>
    <s v="Student Government *1"/>
    <x v="0"/>
    <n v="51948"/>
    <n v="0"/>
    <n v="0"/>
    <n v="0"/>
    <n v="0"/>
    <n v="0"/>
  </r>
  <r>
    <s v="TAG001295 Student Government - Wellness Center - Broward"/>
    <x v="13"/>
    <s v="(Blank)"/>
    <s v="Student Government *1"/>
    <x v="1"/>
    <n v="83644"/>
    <n v="0"/>
    <n v="0"/>
    <n v="0"/>
    <n v="0"/>
    <n v="0"/>
  </r>
  <r>
    <s v="TAG001295 Student Government - Wellness Center - Broward"/>
    <x v="13"/>
    <s v="(Blank)"/>
    <s v="Student Government *1"/>
    <x v="2"/>
    <n v="36580"/>
    <n v="0"/>
    <n v="0"/>
    <n v="0"/>
    <n v="0"/>
    <n v="0"/>
  </r>
  <r>
    <s v="TAG001295 Student Government - Wellness Center - Broward"/>
    <x v="13"/>
    <s v="(Blank)"/>
    <s v="Student Government *1"/>
    <x v="3"/>
    <n v="25000"/>
    <n v="0"/>
    <n v="0"/>
    <n v="0"/>
    <n v="0"/>
    <n v="0"/>
  </r>
  <r>
    <s v="TAG001296 Student Government - Owl Production - Broward"/>
    <x v="14"/>
    <s v="(Blank)"/>
    <s v="Student Government *1"/>
    <x v="2"/>
    <n v="92685"/>
    <n v="0"/>
    <n v="92685"/>
    <n v="50274.59"/>
    <n v="0"/>
    <n v="0"/>
  </r>
  <r>
    <s v="TAG001296 Student Government - Owl Production - Broward"/>
    <x v="14"/>
    <s v="(Blank)"/>
    <s v="Student Government *1"/>
    <x v="4"/>
    <n v="3365.04"/>
    <n v="0"/>
    <n v="3365.04"/>
    <n v="1935.97"/>
    <n v="0"/>
    <n v="0"/>
  </r>
  <r>
    <s v="TAG001296 Student Government - Owl Production - Broward"/>
    <x v="14"/>
    <s v="(Blank)"/>
    <s v="Student Government *1"/>
    <x v="1"/>
    <n v="27495"/>
    <n v="-3804"/>
    <n v="23691"/>
    <n v="20298.62"/>
    <n v="0"/>
    <n v="0"/>
  </r>
  <r>
    <s v="TAG001297 Student Government - Involvement and Leadership - Davie"/>
    <x v="15"/>
    <s v="(Blank)"/>
    <s v="Student Government *1"/>
    <x v="2"/>
    <n v="13176"/>
    <n v="-4465.6099999999997"/>
    <n v="8710.39"/>
    <n v="4922.21"/>
    <n v="0"/>
    <n v="0"/>
  </r>
  <r>
    <s v="TAG001297 Student Government - Involvement and Leadership - Davie"/>
    <x v="15"/>
    <s v="(Blank)"/>
    <s v="Student Government *1"/>
    <x v="4"/>
    <n v="2345.5300000000002"/>
    <n v="0"/>
    <n v="2345.5300000000002"/>
    <n v="2008.38"/>
    <n v="0"/>
    <n v="0"/>
  </r>
  <r>
    <s v="TAG001297 Student Government - Involvement and Leadership - Davie"/>
    <x v="15"/>
    <s v="(Blank)"/>
    <s v="Student Government *1"/>
    <x v="1"/>
    <n v="9200"/>
    <n v="-549"/>
    <n v="8651"/>
    <n v="7247.5"/>
    <n v="0"/>
    <n v="0"/>
  </r>
  <r>
    <s v="TAG001297 Student Government - Involvement and Leadership - Davie"/>
    <x v="15"/>
    <s v="(Blank)"/>
    <s v="Student Government *1"/>
    <x v="0"/>
    <n v="61392.98"/>
    <n v="4465.6099999999997"/>
    <n v="65858.59"/>
    <n v="65858.59"/>
    <n v="0"/>
    <n v="0"/>
  </r>
  <r>
    <s v="TAG001298 Student Government - Student Accessibility Services Broward"/>
    <x v="16"/>
    <s v="(Blank)"/>
    <s v="Student Government *1"/>
    <x v="2"/>
    <n v="3000"/>
    <n v="0"/>
    <n v="3000"/>
    <n v="2951.5"/>
    <n v="0"/>
    <n v="0"/>
  </r>
  <r>
    <s v="TAG001298 Student Government - Student Accessibility Services Broward"/>
    <x v="16"/>
    <s v="(Blank)"/>
    <s v="Student Government *1"/>
    <x v="4"/>
    <n v="84"/>
    <n v="0"/>
    <n v="84"/>
    <n v="59.34"/>
    <n v="0"/>
    <n v="0"/>
  </r>
  <r>
    <s v="TAG001299 Student Government - Volunteer Center - Broward"/>
    <x v="17"/>
    <s v="(Blank)"/>
    <s v="Student Government *1"/>
    <x v="2"/>
    <n v="4400"/>
    <n v="0"/>
    <n v="4400"/>
    <n v="2638.64"/>
    <n v="0"/>
    <n v="0"/>
  </r>
  <r>
    <s v="TAG001299 Student Government - Volunteer Center - Broward"/>
    <x v="17"/>
    <s v="(Blank)"/>
    <s v="Student Government *1"/>
    <x v="4"/>
    <n v="123.2"/>
    <n v="0"/>
    <n v="123.2"/>
    <n v="73.87"/>
    <n v="0"/>
    <n v="0"/>
  </r>
  <r>
    <s v="TAG001300 Student Government - Achievement Awards - Broward"/>
    <x v="18"/>
    <s v="(Blank)"/>
    <s v="Student Government *1"/>
    <x v="2"/>
    <n v="5600"/>
    <n v="0"/>
    <n v="5600"/>
    <n v="1768.44"/>
    <n v="0"/>
    <n v="0"/>
  </r>
  <r>
    <s v="TAG001300 Student Government - Achievement Awards - Broward"/>
    <x v="18"/>
    <s v="(Blank)"/>
    <s v="Student Government *1"/>
    <x v="4"/>
    <n v="156.80000000000001"/>
    <n v="0"/>
    <n v="156.80000000000001"/>
    <n v="49.52"/>
    <n v="0"/>
    <n v="0"/>
  </r>
  <r>
    <s v="TAG001301 Student Government - Broward House Projects"/>
    <x v="19"/>
    <s v="(Blank)"/>
    <s v="Student Government *1"/>
    <x v="2"/>
    <n v="4600"/>
    <n v="0"/>
    <n v="4600"/>
    <n v="489.06"/>
    <n v="0"/>
    <n v="0"/>
  </r>
  <r>
    <s v="TAG001301 Student Government - Broward House Projects"/>
    <x v="19"/>
    <s v="(Blank)"/>
    <s v="Student Government *1"/>
    <x v="4"/>
    <n v="248.5"/>
    <n v="0"/>
    <n v="248.5"/>
    <n v="18.03"/>
    <n v="0"/>
    <n v="0"/>
  </r>
  <r>
    <s v="TAG001301 Student Government - Broward House Projects"/>
    <x v="19"/>
    <s v="(Blank)"/>
    <s v="Student Government *1"/>
    <x v="1"/>
    <n v="4275"/>
    <n v="-1954"/>
    <n v="2321"/>
    <n v="196.2"/>
    <n v="0"/>
    <n v="0"/>
  </r>
  <r>
    <s v="TAG001307 Student Government - Cultural Awareness - Broward"/>
    <x v="20"/>
    <s v="(Blank)"/>
    <s v="Student Government *1"/>
    <x v="2"/>
    <n v="5994"/>
    <n v="-700"/>
    <n v="5294"/>
    <n v="4372.97"/>
    <n v="0"/>
    <n v="0"/>
  </r>
  <r>
    <s v="TAG001307 Student Government - Cultural Awareness - Broward"/>
    <x v="20"/>
    <s v="(Blank)"/>
    <s v="Student Government *1"/>
    <x v="4"/>
    <n v="265.83"/>
    <n v="0"/>
    <n v="265.83"/>
    <n v="197.47"/>
    <n v="0"/>
    <n v="0"/>
  </r>
  <r>
    <s v="TAG001307 Student Government - Cultural Awareness - Broward"/>
    <x v="20"/>
    <s v="(Blank)"/>
    <s v="Student Government *1"/>
    <x v="1"/>
    <n v="3500"/>
    <n v="700"/>
    <n v="4200"/>
    <n v="2680"/>
    <n v="0"/>
    <n v="0"/>
  </r>
  <r>
    <s v="TAG001308 Broward Campus - Student Services"/>
    <x v="21"/>
    <s v="(Blank)"/>
    <s v="Student Government *1"/>
    <x v="2"/>
    <n v="1597"/>
    <n v="0"/>
    <n v="1597"/>
    <n v="1241.6199999999999"/>
    <n v="0"/>
    <n v="0"/>
  </r>
  <r>
    <s v="TAG001308 Broward Campus - Student Services"/>
    <x v="21"/>
    <s v="(Blank)"/>
    <s v="Student Government *1"/>
    <x v="4"/>
    <n v="44.72"/>
    <n v="0"/>
    <n v="44.72"/>
    <n v="24.19"/>
    <n v="0"/>
    <n v="0"/>
  </r>
  <r>
    <s v="TAG001309 Student Government - Operations - Davie"/>
    <x v="22"/>
    <s v="(Blank)"/>
    <s v="Student Government *1"/>
    <x v="0"/>
    <n v="120789"/>
    <n v="0"/>
    <n v="0"/>
    <n v="0"/>
    <n v="0"/>
    <n v="0"/>
  </r>
  <r>
    <s v="TAG001309 Student Government - Operations - Davie"/>
    <x v="22"/>
    <s v="(Blank)"/>
    <s v="Student Government *1"/>
    <x v="1"/>
    <n v="146020"/>
    <n v="0"/>
    <n v="0"/>
    <n v="0"/>
    <n v="0"/>
    <n v="0"/>
  </r>
  <r>
    <s v="TAG001309 Student Government - Operations - Davie"/>
    <x v="22"/>
    <s v="(Blank)"/>
    <s v="Student Government *1"/>
    <x v="2"/>
    <n v="101200"/>
    <n v="0"/>
    <n v="0"/>
    <n v="0"/>
    <n v="0"/>
    <n v="0"/>
  </r>
  <r>
    <s v="TAG001310 Student Government - S.A.V.I - Jupiter"/>
    <x v="23"/>
    <s v="(Blank)"/>
    <s v="Student Government *1"/>
    <x v="2"/>
    <n v="6100"/>
    <n v="0"/>
    <n v="6100"/>
    <n v="2037.32"/>
    <n v="0"/>
    <n v="0"/>
  </r>
  <r>
    <s v="TAG001310 Student Government - S.A.V.I - Jupiter"/>
    <x v="23"/>
    <s v="(Blank)"/>
    <s v="Student Government *1"/>
    <x v="4"/>
    <n v="170.8"/>
    <n v="0"/>
    <n v="170.8"/>
    <n v="57.04"/>
    <n v="0"/>
    <n v="0"/>
  </r>
  <r>
    <s v="TAG001311 Student Government - Program Board - Jupiter"/>
    <x v="24"/>
    <s v="(Blank)"/>
    <s v="Student Government *1"/>
    <x v="2"/>
    <n v="90500"/>
    <n v="0"/>
    <n v="90500"/>
    <n v="47220.04"/>
    <n v="0"/>
    <n v="0"/>
  </r>
  <r>
    <s v="TAG001311 Student Government - Program Board - Jupiter"/>
    <x v="24"/>
    <s v="(Blank)"/>
    <s v="Student Government *1"/>
    <x v="4"/>
    <n v="3054.24"/>
    <n v="0"/>
    <n v="3054.24"/>
    <n v="1698.87"/>
    <n v="0"/>
    <n v="0"/>
  </r>
  <r>
    <s v="TAG001311 Student Government - Program Board - Jupiter"/>
    <x v="24"/>
    <s v="(Blank)"/>
    <s v="Student Government *1"/>
    <x v="1"/>
    <n v="18580"/>
    <n v="-1474"/>
    <n v="17106"/>
    <n v="13453.93"/>
    <n v="0"/>
    <n v="0"/>
  </r>
  <r>
    <s v="TAG001313 Student Government - Campus Recreation Facility Ops"/>
    <x v="25"/>
    <s v="(Blank)"/>
    <s v="Student Government *1"/>
    <x v="0"/>
    <n v="759974"/>
    <n v="0"/>
    <n v="0"/>
    <n v="0"/>
    <n v="0"/>
    <n v="0"/>
  </r>
  <r>
    <s v="TAG001313 Student Government - Campus Recreation Facility Ops"/>
    <x v="25"/>
    <s v="(Blank)"/>
    <s v="Student Government *1"/>
    <x v="1"/>
    <n v="398414"/>
    <n v="0"/>
    <n v="0"/>
    <n v="0"/>
    <n v="0"/>
    <n v="0"/>
  </r>
  <r>
    <s v="TAG001313 Student Government - Campus Recreation Facility Ops"/>
    <x v="25"/>
    <s v="(Blank)"/>
    <s v="Student Government *1"/>
    <x v="2"/>
    <n v="449000"/>
    <n v="0"/>
    <n v="0"/>
    <n v="0"/>
    <n v="0"/>
    <n v="0"/>
  </r>
  <r>
    <s v="TAG001313 Student Government - Campus Recreation Facility Ops"/>
    <x v="25"/>
    <s v="(Blank)"/>
    <s v="Student Government *1"/>
    <x v="3"/>
    <n v="101000"/>
    <n v="0"/>
    <n v="0"/>
    <n v="0"/>
    <n v="0"/>
    <n v="0"/>
  </r>
  <r>
    <s v="TAG001315 Student Government - Banquet"/>
    <x v="26"/>
    <s v="(Blank)"/>
    <s v="Student Government *1"/>
    <x v="2"/>
    <n v="4500"/>
    <n v="0"/>
    <n v="4500"/>
    <n v="1367"/>
    <n v="0"/>
    <n v="0"/>
  </r>
  <r>
    <s v="TAG001315 Student Government - Banquet"/>
    <x v="26"/>
    <s v="(Blank)"/>
    <s v="Student Government *1"/>
    <x v="4"/>
    <n v="126"/>
    <n v="0"/>
    <n v="126"/>
    <n v="38.28"/>
    <n v="0"/>
    <n v="0"/>
  </r>
  <r>
    <s v="TAG001316 Student Government - Student Affairs - Jupiter"/>
    <x v="27"/>
    <s v="(Blank)"/>
    <s v="Student Government *1"/>
    <x v="2"/>
    <n v="5418"/>
    <n v="0"/>
    <n v="5418"/>
    <n v="2007.78"/>
    <n v="0"/>
    <n v="0"/>
  </r>
  <r>
    <s v="TAG001316 Student Government - Student Affairs - Jupiter"/>
    <x v="27"/>
    <s v="(Blank)"/>
    <s v="Student Government *1"/>
    <x v="4"/>
    <n v="151.69999999999999"/>
    <n v="0"/>
    <n v="151.69999999999999"/>
    <n v="56.82"/>
    <n v="0"/>
    <n v="0"/>
  </r>
  <r>
    <s v="TAG001317 Sport Club Council"/>
    <x v="28"/>
    <s v="(Blank)"/>
    <s v="Student Government *1"/>
    <x v="2"/>
    <n v="71984"/>
    <n v="0"/>
    <n v="71984"/>
    <n v="57504.68"/>
    <n v="0"/>
    <n v="0"/>
  </r>
  <r>
    <s v="TAG001317 Sport Club Council"/>
    <x v="28"/>
    <s v="(Blank)"/>
    <s v="Student Government *1"/>
    <x v="4"/>
    <n v="2015.55"/>
    <n v="0"/>
    <n v="2015.55"/>
    <n v="1416.71"/>
    <n v="0"/>
    <n v="0"/>
  </r>
  <r>
    <s v="TAG001319 Student Government - House Projects - Jupiter"/>
    <x v="29"/>
    <s v="(Blank)"/>
    <s v="Student Government *1"/>
    <x v="2"/>
    <n v="1100"/>
    <n v="637.23"/>
    <n v="1737.23"/>
    <n v="793.15"/>
    <n v="0"/>
    <n v="0"/>
  </r>
  <r>
    <s v="TAG001319 Student Government - House Projects - Jupiter"/>
    <x v="29"/>
    <s v="(Blank)"/>
    <s v="Student Government *1"/>
    <x v="4"/>
    <n v="149.52000000000001"/>
    <n v="0"/>
    <n v="149.52000000000001"/>
    <n v="101.2"/>
    <n v="0"/>
    <n v="0"/>
  </r>
  <r>
    <s v="TAG001319 Student Government - House Projects - Jupiter"/>
    <x v="29"/>
    <s v="(Blank)"/>
    <s v="Student Government *1"/>
    <x v="1"/>
    <n v="4240"/>
    <n v="-911.23"/>
    <n v="3328.77"/>
    <n v="3101.27"/>
    <n v="0"/>
    <n v="0"/>
  </r>
  <r>
    <s v="TAG001320 Student Government - House Projects"/>
    <x v="30"/>
    <s v="(Blank)"/>
    <s v="Student Government *1"/>
    <x v="2"/>
    <n v="4500"/>
    <n v="0"/>
    <n v="4500"/>
    <n v="3007.55"/>
    <n v="0"/>
    <n v="0"/>
  </r>
  <r>
    <s v="TAG001320 Student Government - House Projects"/>
    <x v="30"/>
    <s v="(Blank)"/>
    <s v="Student Government *1"/>
    <x v="4"/>
    <n v="126"/>
    <n v="0"/>
    <n v="126"/>
    <n v="84.21"/>
    <n v="0"/>
    <n v="0"/>
  </r>
  <r>
    <s v="TAG001321 Student Government - Governor Executive Projects Broward"/>
    <x v="31"/>
    <s v="(Blank)"/>
    <s v="Student Government *1"/>
    <x v="2"/>
    <n v="18426"/>
    <n v="0"/>
    <n v="18426"/>
    <n v="5552.94"/>
    <n v="0"/>
    <n v="0"/>
  </r>
  <r>
    <s v="TAG001321 Student Government - Governor Executive Projects Broward"/>
    <x v="31"/>
    <s v="(Blank)"/>
    <s v="Student Government *1"/>
    <x v="4"/>
    <n v="515.92999999999995"/>
    <n v="0"/>
    <n v="515.92999999999995"/>
    <n v="155.49"/>
    <n v="0"/>
    <n v="0"/>
  </r>
  <r>
    <s v="TAG001322 Student Government - Governor Executive Projects Jupiter"/>
    <x v="32"/>
    <s v="(Blank)"/>
    <s v="Student Government *1"/>
    <x v="2"/>
    <n v="16800"/>
    <n v="6203"/>
    <n v="23003"/>
    <n v="15087.32"/>
    <n v="0"/>
    <n v="0"/>
  </r>
  <r>
    <s v="TAG001322 Student Government - Governor Executive Projects Jupiter"/>
    <x v="32"/>
    <s v="(Blank)"/>
    <s v="Student Government *1"/>
    <x v="4"/>
    <n v="470.4"/>
    <n v="0"/>
    <n v="470.4"/>
    <n v="421.02"/>
    <n v="0"/>
    <n v="0"/>
  </r>
  <r>
    <s v="TAG001323 Diversity Student Services - Jupiter"/>
    <x v="33"/>
    <s v="(Blank)"/>
    <s v="Student Government *1"/>
    <x v="2"/>
    <n v="10450"/>
    <n v="0"/>
    <n v="10450"/>
    <n v="5797.3"/>
    <n v="0"/>
    <n v="0"/>
  </r>
  <r>
    <s v="TAG001323 Diversity Student Services - Jupiter"/>
    <x v="33"/>
    <s v="(Blank)"/>
    <s v="Student Government *1"/>
    <x v="4"/>
    <n v="292.60000000000002"/>
    <n v="0"/>
    <n v="292.60000000000002"/>
    <n v="162.32"/>
    <n v="0"/>
    <n v="0"/>
  </r>
  <r>
    <s v="TAG001324 COSO Administration"/>
    <x v="34"/>
    <s v="(Blank)"/>
    <s v="Student Government *1"/>
    <x v="2"/>
    <n v="28831"/>
    <n v="0"/>
    <n v="28831"/>
    <n v="23689.57"/>
    <n v="0"/>
    <n v="0"/>
  </r>
  <r>
    <s v="TAG001324 COSO Administration"/>
    <x v="34"/>
    <s v="(Blank)"/>
    <s v="Student Government *1"/>
    <x v="4"/>
    <n v="1304.77"/>
    <n v="0"/>
    <n v="1304.77"/>
    <n v="870.57"/>
    <n v="0"/>
    <n v="0"/>
  </r>
  <r>
    <s v="TAG001324 COSO Administration"/>
    <x v="34"/>
    <s v="(Blank)"/>
    <s v="Student Government *1"/>
    <x v="1"/>
    <n v="17768"/>
    <n v="-3103"/>
    <n v="14665"/>
    <n v="9732.0499999999993"/>
    <n v="0"/>
    <n v="0"/>
  </r>
  <r>
    <s v="TAG001325 Campus Student Government Marketing - Jupiter"/>
    <x v="35"/>
    <s v="(Blank)"/>
    <s v="Student Government *1"/>
    <x v="2"/>
    <n v="3500"/>
    <n v="0"/>
    <n v="3500"/>
    <n v="586.74"/>
    <n v="0"/>
    <n v="0"/>
  </r>
  <r>
    <s v="TAG001325 Campus Student Government Marketing - Jupiter"/>
    <x v="35"/>
    <s v="(Blank)"/>
    <s v="Student Government *1"/>
    <x v="4"/>
    <n v="98"/>
    <n v="0"/>
    <n v="98"/>
    <n v="16.43"/>
    <n v="0"/>
    <n v="0"/>
  </r>
  <r>
    <s v="TAG001326 Campus Inter-Club Council - Jupiter"/>
    <x v="36"/>
    <s v="(Blank)"/>
    <s v="Student Government *1"/>
    <x v="2"/>
    <n v="6780"/>
    <n v="0"/>
    <n v="6780"/>
    <n v="5374.1"/>
    <n v="0"/>
    <n v="0"/>
  </r>
  <r>
    <s v="TAG001326 Campus Inter-Club Council - Jupiter"/>
    <x v="36"/>
    <s v="(Blank)"/>
    <s v="Student Government *1"/>
    <x v="4"/>
    <n v="189.84"/>
    <n v="0"/>
    <n v="189.84"/>
    <n v="143.72"/>
    <n v="0"/>
    <n v="0"/>
  </r>
  <r>
    <s v="TAG001327 Campus Club Accounts - Broward"/>
    <x v="37"/>
    <s v="(Blank)"/>
    <s v="Student Government *1"/>
    <x v="2"/>
    <n v="15000"/>
    <n v="0"/>
    <n v="15000"/>
    <n v="6919.38"/>
    <n v="0"/>
    <n v="0"/>
  </r>
  <r>
    <s v="TAG001327 Campus Club Accounts - Broward"/>
    <x v="37"/>
    <s v="(Blank)"/>
    <s v="Student Government *1"/>
    <x v="4"/>
    <n v="420"/>
    <n v="0"/>
    <n v="420"/>
    <n v="115.21"/>
    <n v="0"/>
    <n v="0"/>
  </r>
  <r>
    <s v="TAG001328 Campus Club Accounts - Jupiter"/>
    <x v="38"/>
    <s v="(Blank)"/>
    <s v="Student Government *1"/>
    <x v="2"/>
    <n v="20000"/>
    <n v="0"/>
    <n v="20000"/>
    <n v="7321.24"/>
    <n v="0"/>
    <n v="0"/>
  </r>
  <r>
    <s v="TAG001328 Campus Club Accounts - Jupiter"/>
    <x v="38"/>
    <s v="(Blank)"/>
    <s v="Student Government *1"/>
    <x v="4"/>
    <n v="560"/>
    <n v="0"/>
    <n v="560"/>
    <n v="124.06"/>
    <n v="0"/>
    <n v="0"/>
  </r>
  <r>
    <s v="TAG001329 Student Government - Stipends - Broward"/>
    <x v="39"/>
    <s v="(Blank)"/>
    <s v="Student Government *1"/>
    <x v="2"/>
    <n v="0"/>
    <n v="526.27"/>
    <n v="526.27"/>
    <n v="526.27"/>
    <n v="0"/>
    <n v="0"/>
  </r>
  <r>
    <s v="TAG001329 Student Government - Stipends - Broward"/>
    <x v="39"/>
    <s v="(Blank)"/>
    <s v="Student Government *1"/>
    <x v="4"/>
    <n v="2429.14"/>
    <n v="0"/>
    <n v="2429.14"/>
    <n v="1664.39"/>
    <n v="0"/>
    <n v="0"/>
  </r>
  <r>
    <s v="TAG001329 Student Government - Stipends - Broward"/>
    <x v="39"/>
    <s v="(Blank)"/>
    <s v="Student Government *1"/>
    <x v="1"/>
    <n v="86755"/>
    <n v="-10374.27"/>
    <n v="76380.73"/>
    <n v="64711.15"/>
    <n v="0"/>
    <n v="0"/>
  </r>
  <r>
    <s v="TAG001330 Student Government - Stipends"/>
    <x v="40"/>
    <s v="(Blank)"/>
    <s v="Student Government *1"/>
    <x v="2"/>
    <n v="400"/>
    <n v="138.18"/>
    <n v="538.17999999999995"/>
    <n v="538.17999999999995"/>
    <n v="0"/>
    <n v="0"/>
  </r>
  <r>
    <s v="TAG001330 Student Government - Stipends"/>
    <x v="40"/>
    <s v="(Blank)"/>
    <s v="Student Government *1"/>
    <x v="4"/>
    <n v="3233.69"/>
    <n v="0"/>
    <n v="3233.69"/>
    <n v="1857.83"/>
    <n v="0"/>
    <n v="0"/>
  </r>
  <r>
    <s v="TAG001330 Student Government - Stipends"/>
    <x v="40"/>
    <s v="(Blank)"/>
    <s v="Student Government *1"/>
    <x v="1"/>
    <n v="115089"/>
    <n v="-16911.18"/>
    <n v="98177.82"/>
    <n v="72630.429999999993"/>
    <n v="0"/>
    <n v="0"/>
  </r>
  <r>
    <s v="TAG001331 Student Government - Student Accessibility Services"/>
    <x v="41"/>
    <s v="(Blank)"/>
    <s v="Student Government *1"/>
    <x v="2"/>
    <n v="8000"/>
    <n v="0"/>
    <n v="8000"/>
    <n v="6096"/>
    <n v="0"/>
    <n v="0"/>
  </r>
  <r>
    <s v="TAG001331 Student Government - Student Accessibility Services"/>
    <x v="41"/>
    <s v="(Blank)"/>
    <s v="Student Government *1"/>
    <x v="4"/>
    <n v="224"/>
    <n v="0"/>
    <n v="224"/>
    <n v="170.69"/>
    <n v="0"/>
    <n v="0"/>
  </r>
  <r>
    <s v="TAG001332 Student Government - Night Owls"/>
    <x v="42"/>
    <s v="(Blank)"/>
    <s v="Student Government *1"/>
    <x v="2"/>
    <n v="27592"/>
    <n v="10000"/>
    <n v="37592"/>
    <n v="26286.32"/>
    <n v="0"/>
    <n v="0"/>
  </r>
  <r>
    <s v="TAG001332 Student Government - Night Owls"/>
    <x v="42"/>
    <s v="(Blank)"/>
    <s v="Student Government *1"/>
    <x v="4"/>
    <n v="3030.5"/>
    <n v="0"/>
    <n v="3030.5"/>
    <n v="1601.65"/>
    <n v="0"/>
    <n v="0"/>
  </r>
  <r>
    <s v="TAG001332 Student Government - Night Owls"/>
    <x v="42"/>
    <s v="(Blank)"/>
    <s v="Student Government *1"/>
    <x v="1"/>
    <n v="80640"/>
    <n v="-19346"/>
    <n v="61294"/>
    <n v="31024.86"/>
    <n v="0"/>
    <n v="0"/>
  </r>
  <r>
    <s v="TAG001333 Student Government - ICC Revenue - Broward"/>
    <x v="43"/>
    <s v="(Blank)"/>
    <s v="Student Government *1"/>
    <x v="2"/>
    <n v="1450"/>
    <n v="0"/>
    <n v="1450"/>
    <n v="187.03"/>
    <n v="0"/>
    <n v="0"/>
  </r>
  <r>
    <s v="TAG001333 Student Government - ICC Revenue - Broward"/>
    <x v="43"/>
    <s v="(Blank)"/>
    <s v="Student Government *1"/>
    <x v="4"/>
    <n v="40.6"/>
    <n v="0"/>
    <n v="40.6"/>
    <n v="5.24"/>
    <n v="0"/>
    <n v="0"/>
  </r>
  <r>
    <s v="TAG001334 Student Government - Governor - Projects"/>
    <x v="44"/>
    <s v="(Blank)"/>
    <s v="Student Government *1"/>
    <x v="2"/>
    <n v="30000"/>
    <n v="0"/>
    <n v="30000"/>
    <n v="14869.01"/>
    <n v="0"/>
    <n v="0"/>
  </r>
  <r>
    <s v="TAG001334 Student Government - Governor - Projects"/>
    <x v="44"/>
    <s v="(Blank)"/>
    <s v="Student Government *1"/>
    <x v="4"/>
    <n v="840"/>
    <n v="0"/>
    <n v="840"/>
    <n v="403.46"/>
    <n v="0"/>
    <n v="0"/>
  </r>
  <r>
    <s v="TAG001336 Student Government - COSO"/>
    <x v="45"/>
    <s v="(Blank)"/>
    <s v="Student Government *1"/>
    <x v="2"/>
    <n v="142996"/>
    <n v="0"/>
    <n v="142996"/>
    <n v="92996.89"/>
    <n v="0"/>
    <n v="0"/>
  </r>
  <r>
    <s v="TAG001336 Student Government - COSO"/>
    <x v="45"/>
    <s v="(Blank)"/>
    <s v="Student Government *1"/>
    <x v="4"/>
    <n v="4003.89"/>
    <n v="0"/>
    <n v="4003.89"/>
    <n v="2642.75"/>
    <n v="0"/>
    <n v="0"/>
  </r>
  <r>
    <s v="TAG001337 Student Government - House Contingency Broward"/>
    <x v="46"/>
    <s v="(Blank)"/>
    <s v="Student Government *1"/>
    <x v="2"/>
    <n v="3216"/>
    <n v="0"/>
    <n v="3216"/>
    <n v="0"/>
    <n v="0"/>
    <n v="0"/>
  </r>
  <r>
    <s v="TAG001337 Student Government - House Contingency Broward"/>
    <x v="46"/>
    <s v="(Blank)"/>
    <s v="Student Government *1"/>
    <x v="4"/>
    <n v="90.05"/>
    <n v="0"/>
    <n v="90.05"/>
    <n v="0"/>
    <n v="0"/>
    <n v="0"/>
  </r>
  <r>
    <s v="TAG001339 Student Government - Contingency"/>
    <x v="47"/>
    <s v="(Blank)"/>
    <s v="Student Government *1"/>
    <x v="2"/>
    <n v="12549"/>
    <n v="0"/>
    <n v="12549"/>
    <n v="1716.55"/>
    <n v="0"/>
    <n v="0"/>
  </r>
  <r>
    <s v="TAG001339 Student Government - Contingency"/>
    <x v="47"/>
    <s v="(Blank)"/>
    <s v="Student Government *1"/>
    <x v="4"/>
    <n v="351.37"/>
    <n v="0"/>
    <n v="351.37"/>
    <n v="4.43"/>
    <n v="0"/>
    <n v="0"/>
  </r>
  <r>
    <s v="TAG001341 Student Government - Aids/Peer Education"/>
    <x v="48"/>
    <s v="(Blank)"/>
    <s v="Student Government *1"/>
    <x v="2"/>
    <n v="10022"/>
    <n v="0"/>
    <n v="10022"/>
    <n v="9106.9699999999993"/>
    <n v="0"/>
    <n v="0"/>
  </r>
  <r>
    <s v="TAG001341 Student Government - Aids/Peer Education"/>
    <x v="48"/>
    <s v="(Blank)"/>
    <s v="Student Government *1"/>
    <x v="4"/>
    <n v="517.5"/>
    <n v="0"/>
    <n v="517.5"/>
    <n v="370.91"/>
    <n v="0"/>
    <n v="0"/>
  </r>
  <r>
    <s v="TAG001341 Student Government - Aids/Peer Education"/>
    <x v="48"/>
    <s v="(Blank)"/>
    <s v="Student Government *1"/>
    <x v="1"/>
    <n v="8460"/>
    <n v="-1512"/>
    <n v="6948"/>
    <n v="4140"/>
    <n v="0"/>
    <n v="0"/>
  </r>
  <r>
    <s v="TAG001342 Black Student Union"/>
    <x v="49"/>
    <s v="(Blank)"/>
    <s v="Student Government *1"/>
    <x v="2"/>
    <n v="95316"/>
    <n v="0"/>
    <n v="95316"/>
    <n v="49754.41"/>
    <n v="0"/>
    <n v="0"/>
  </r>
  <r>
    <s v="TAG001342 Black Student Union"/>
    <x v="49"/>
    <s v="(Blank)"/>
    <s v="Student Government *1"/>
    <x v="4"/>
    <n v="3826.93"/>
    <n v="0"/>
    <n v="3826.93"/>
    <n v="1899.55"/>
    <n v="0"/>
    <n v="0"/>
  </r>
  <r>
    <s v="TAG001342 Black Student Union"/>
    <x v="49"/>
    <s v="(Blank)"/>
    <s v="Student Government *1"/>
    <x v="1"/>
    <n v="41360"/>
    <n v="-4731"/>
    <n v="36629"/>
    <n v="20418.05"/>
    <n v="0"/>
    <n v="0"/>
  </r>
  <r>
    <s v="TAG001343 Student Government - Administration - Broward"/>
    <x v="50"/>
    <s v="(Blank)"/>
    <s v="Student Government *1"/>
    <x v="2"/>
    <n v="40500"/>
    <n v="0"/>
    <n v="40500"/>
    <n v="21960.240000000002"/>
    <n v="0"/>
    <n v="0"/>
  </r>
  <r>
    <s v="TAG001343 Student Government - Administration - Broward"/>
    <x v="50"/>
    <s v="(Blank)"/>
    <s v="Student Government *1"/>
    <x v="4"/>
    <n v="1134"/>
    <n v="0"/>
    <n v="1134"/>
    <n v="599.13"/>
    <n v="0"/>
    <n v="0"/>
  </r>
  <r>
    <s v="TAG001344 Student Government - Administration - Jupiter"/>
    <x v="51"/>
    <s v="(Blank)"/>
    <s v="Student Government *1"/>
    <x v="2"/>
    <n v="3405"/>
    <n v="0"/>
    <n v="3405"/>
    <n v="1897.79"/>
    <n v="0"/>
    <n v="0"/>
  </r>
  <r>
    <s v="TAG001344 Student Government - Administration - Jupiter"/>
    <x v="51"/>
    <s v="(Blank)"/>
    <s v="Student Government *1"/>
    <x v="4"/>
    <n v="1446.56"/>
    <n v="0"/>
    <n v="1446.56"/>
    <n v="869.62"/>
    <n v="0"/>
    <n v="0"/>
  </r>
  <r>
    <s v="TAG001344 Student Government - Administration - Jupiter"/>
    <x v="51"/>
    <s v="(Blank)"/>
    <s v="Student Government *1"/>
    <x v="1"/>
    <n v="48258"/>
    <n v="-12432"/>
    <n v="35826"/>
    <n v="29333.14"/>
    <n v="0"/>
    <n v="0"/>
  </r>
  <r>
    <s v="TAG001345 Student Government - Administration"/>
    <x v="52"/>
    <s v="(Blank)"/>
    <s v="Student Government *1"/>
    <x v="2"/>
    <n v="10500"/>
    <n v="0"/>
    <n v="10500"/>
    <n v="7108.62"/>
    <n v="0"/>
    <n v="0"/>
  </r>
  <r>
    <s v="TAG001345 Student Government - Administration"/>
    <x v="52"/>
    <s v="(Blank)"/>
    <s v="Student Government *1"/>
    <x v="4"/>
    <n v="294"/>
    <n v="0"/>
    <n v="294"/>
    <n v="198.49"/>
    <n v="0"/>
    <n v="0"/>
  </r>
  <r>
    <s v="TAG001347 Unallocated Student Activity Fees"/>
    <x v="53"/>
    <s v="BT-685 FY18-CI+A - Student Union  Renovation-Boca"/>
    <s v="Student Government *1"/>
    <x v="2"/>
    <n v="0"/>
    <n v="0"/>
    <n v="0"/>
    <n v="0"/>
    <n v="0"/>
    <n v="0"/>
  </r>
  <r>
    <s v="TAG001347 Unallocated Student Activity Fees"/>
    <x v="53"/>
    <s v="(Blank)"/>
    <s v="Student Government *1"/>
    <x v="2"/>
    <n v="60000"/>
    <n v="-60000"/>
    <n v="0"/>
    <n v="276335.82"/>
    <n v="0"/>
    <n v="0"/>
  </r>
  <r>
    <s v="TAG001347 Unallocated Student Activity Fees"/>
    <x v="53"/>
    <s v="(Blank)"/>
    <s v="Student Government *1"/>
    <x v="4"/>
    <n v="1680"/>
    <n v="0"/>
    <n v="1680"/>
    <n v="94138"/>
    <n v="0"/>
    <n v="0"/>
  </r>
  <r>
    <s v="TAG001488 Student Government - Conference Travel"/>
    <x v="54"/>
    <s v="(Blank)"/>
    <s v="Student Government *1"/>
    <x v="2"/>
    <n v="75000"/>
    <n v="0"/>
    <n v="75000"/>
    <n v="65935.42"/>
    <n v="0"/>
    <n v="0"/>
  </r>
  <r>
    <s v="TAG001488 Student Government - Conference Travel"/>
    <x v="54"/>
    <s v="(Blank)"/>
    <s v="Student Government *1"/>
    <x v="4"/>
    <n v="2283.6799999999998"/>
    <n v="0"/>
    <n v="2283.6799999999998"/>
    <n v="1963.52"/>
    <n v="0"/>
    <n v="0"/>
  </r>
  <r>
    <s v="TAG001488 Student Government - Conference Travel"/>
    <x v="54"/>
    <s v="(Blank)"/>
    <s v="Student Government *1"/>
    <x v="1"/>
    <n v="6560"/>
    <n v="0"/>
    <n v="6560"/>
    <n v="5319.33"/>
    <n v="0"/>
    <n v="0"/>
  </r>
  <r>
    <s v="TAG001489 Student Government - Program Board"/>
    <x v="55"/>
    <s v="(Blank)"/>
    <s v="Student Government *1"/>
    <x v="2"/>
    <n v="369570"/>
    <n v="0"/>
    <n v="369570"/>
    <n v="334749.31"/>
    <n v="0"/>
    <n v="0"/>
  </r>
  <r>
    <s v="TAG001489 Student Government - Program Board"/>
    <x v="55"/>
    <s v="(Blank)"/>
    <s v="Student Government *1"/>
    <x v="4"/>
    <n v="12313.28"/>
    <n v="0"/>
    <n v="12313.28"/>
    <n v="10153.01"/>
    <n v="0"/>
    <n v="0"/>
  </r>
  <r>
    <s v="TAG001489 Student Government - Program Board"/>
    <x v="55"/>
    <s v="(Blank)"/>
    <s v="Student Government *1"/>
    <x v="1"/>
    <n v="70190"/>
    <n v="-15743"/>
    <n v="54447"/>
    <n v="34851.35"/>
    <n v="0"/>
    <n v="0"/>
  </r>
  <r>
    <s v="TAG001490 Student Government - S.A.V.I"/>
    <x v="56"/>
    <s v="(Blank)"/>
    <s v="Student Government *1"/>
    <x v="2"/>
    <n v="15000"/>
    <n v="0"/>
    <n v="15000"/>
    <n v="10719.21"/>
    <n v="0"/>
    <n v="0"/>
  </r>
  <r>
    <s v="TAG001490 Student Government - S.A.V.I"/>
    <x v="56"/>
    <s v="(Blank)"/>
    <s v="Student Government *1"/>
    <x v="4"/>
    <n v="2704.03"/>
    <n v="0"/>
    <n v="2704.03"/>
    <n v="1557.99"/>
    <n v="0"/>
    <n v="0"/>
  </r>
  <r>
    <s v="TAG001490 Student Government - S.A.V.I"/>
    <x v="56"/>
    <s v="(Blank)"/>
    <s v="Student Government *1"/>
    <x v="1"/>
    <n v="14864"/>
    <n v="-1523"/>
    <n v="13341"/>
    <n v="11592.87"/>
    <n v="0"/>
    <n v="0"/>
  </r>
  <r>
    <s v="TAG001490 Student Government - S.A.V.I"/>
    <x v="56"/>
    <s v="(Blank)"/>
    <s v="Student Government *1"/>
    <x v="0"/>
    <n v="66708.58"/>
    <n v="0"/>
    <n v="66708.58"/>
    <n v="39738.03"/>
    <n v="0"/>
    <n v="0"/>
  </r>
  <r>
    <s v="TAG001492 Director of Student Media"/>
    <x v="57"/>
    <s v="(Blank)"/>
    <s v="Student Government *1"/>
    <x v="2"/>
    <n v="8000"/>
    <n v="0"/>
    <n v="8000"/>
    <n v="7091.09"/>
    <n v="0"/>
    <n v="0"/>
  </r>
  <r>
    <s v="TAG001492 Director of Student Media"/>
    <x v="57"/>
    <s v="(Blank)"/>
    <s v="Student Government *1"/>
    <x v="4"/>
    <n v="6200.24"/>
    <n v="0"/>
    <n v="6200.24"/>
    <n v="5793.92"/>
    <n v="0"/>
    <n v="0"/>
  </r>
  <r>
    <s v="TAG001492 Director of Student Media"/>
    <x v="57"/>
    <s v="(Blank)"/>
    <s v="Student Government *1"/>
    <x v="1"/>
    <n v="12600"/>
    <n v="-2729.65"/>
    <n v="9870.35"/>
    <n v="4685.3"/>
    <n v="0"/>
    <n v="0"/>
  </r>
  <r>
    <s v="TAG001492 Director of Student Media"/>
    <x v="57"/>
    <s v="(Blank)"/>
    <s v="Student Government *1"/>
    <x v="0"/>
    <n v="200837.08"/>
    <n v="2729.65"/>
    <n v="203566.73"/>
    <n v="202732.6"/>
    <n v="0.01"/>
    <n v="0"/>
  </r>
  <r>
    <s v="TAG001493 Diversity Award Training"/>
    <x v="58"/>
    <s v="(Blank)"/>
    <s v="Student Government *1"/>
    <x v="2"/>
    <n v="24000"/>
    <n v="0"/>
    <n v="24000"/>
    <n v="13450.89"/>
    <n v="0"/>
    <n v="0"/>
  </r>
  <r>
    <s v="TAG001493 Diversity Award Training"/>
    <x v="58"/>
    <s v="(Blank)"/>
    <s v="Student Government *1"/>
    <x v="4"/>
    <n v="977.76"/>
    <n v="0"/>
    <n v="977.76"/>
    <n v="621.57000000000005"/>
    <n v="0"/>
    <n v="0"/>
  </r>
  <r>
    <s v="TAG001493 Diversity Award Training"/>
    <x v="58"/>
    <s v="(Blank)"/>
    <s v="Student Government *1"/>
    <x v="1"/>
    <n v="10920"/>
    <n v="0"/>
    <n v="10920"/>
    <n v="8318.68"/>
    <n v="0"/>
    <n v="0"/>
  </r>
  <r>
    <s v="TAG001494 Graduate and Professional Clubs"/>
    <x v="59"/>
    <s v="(Blank)"/>
    <s v="Student Government *1"/>
    <x v="2"/>
    <n v="36800"/>
    <n v="0"/>
    <n v="36800"/>
    <n v="16415.509999999998"/>
    <n v="0"/>
    <n v="0"/>
  </r>
  <r>
    <s v="TAG001494 Graduate and Professional Clubs"/>
    <x v="59"/>
    <s v="(Blank)"/>
    <s v="Student Government *1"/>
    <x v="4"/>
    <n v="1030.4000000000001"/>
    <n v="0"/>
    <n v="1030.4000000000001"/>
    <n v="394.15"/>
    <n v="0"/>
    <n v="0"/>
  </r>
  <r>
    <s v="TAG001495 Graduate Student Association"/>
    <x v="60"/>
    <s v="(Blank)"/>
    <s v="Student Government *1"/>
    <x v="2"/>
    <n v="160147"/>
    <n v="18600"/>
    <n v="178747"/>
    <n v="78338.2"/>
    <n v="0"/>
    <n v="0"/>
  </r>
  <r>
    <s v="TAG001495 Graduate Student Association"/>
    <x v="60"/>
    <s v="(Blank)"/>
    <s v="Student Government *1"/>
    <x v="4"/>
    <n v="5549.26"/>
    <n v="0"/>
    <n v="5549.26"/>
    <n v="3020.36"/>
    <n v="0"/>
    <n v="0"/>
  </r>
  <r>
    <s v="TAG001495 Graduate Student Association"/>
    <x v="60"/>
    <s v="(Blank)"/>
    <s v="Student Government *1"/>
    <x v="1"/>
    <n v="38041"/>
    <n v="-3476"/>
    <n v="34565"/>
    <n v="30879.65"/>
    <n v="0"/>
    <n v="0"/>
  </r>
  <r>
    <s v="TAG001496 Homecoming"/>
    <x v="61"/>
    <s v="(Blank)"/>
    <s v="Student Government *1"/>
    <x v="2"/>
    <n v="174590"/>
    <n v="0"/>
    <n v="174590"/>
    <n v="150098.29"/>
    <n v="0"/>
    <n v="0"/>
  </r>
  <r>
    <s v="TAG001496 Homecoming"/>
    <x v="61"/>
    <s v="(Blank)"/>
    <s v="Student Government *1"/>
    <x v="4"/>
    <n v="6009.92"/>
    <n v="0"/>
    <n v="6009.92"/>
    <n v="4570.41"/>
    <n v="0"/>
    <n v="0"/>
  </r>
  <r>
    <s v="TAG001496 Homecoming"/>
    <x v="61"/>
    <s v="(Blank)"/>
    <s v="Student Government *1"/>
    <x v="1"/>
    <n v="40050"/>
    <n v="-24510.34"/>
    <n v="15539.66"/>
    <n v="14032.66"/>
    <n v="0"/>
    <n v="0"/>
  </r>
  <r>
    <s v="TAG001498 LGBTQA Resource Center"/>
    <x v="62"/>
    <s v="(Blank)"/>
    <s v="Student Government *1"/>
    <x v="2"/>
    <n v="13800"/>
    <n v="-506.27"/>
    <n v="13293.73"/>
    <n v="4861.49"/>
    <n v="0"/>
    <n v="0"/>
  </r>
  <r>
    <s v="TAG001498 LGBTQA Resource Center"/>
    <x v="62"/>
    <s v="(Blank)"/>
    <s v="Student Government *1"/>
    <x v="4"/>
    <n v="1840.94"/>
    <n v="0"/>
    <n v="1840.94"/>
    <n v="1500.02"/>
    <n v="0"/>
    <n v="0"/>
  </r>
  <r>
    <s v="TAG001498 LGBTQA Resource Center"/>
    <x v="62"/>
    <s v="(Blank)"/>
    <s v="Student Government *1"/>
    <x v="0"/>
    <n v="51947.86"/>
    <n v="506.27"/>
    <n v="52454.13"/>
    <n v="52454.16"/>
    <n v="0"/>
    <n v="0"/>
  </r>
  <r>
    <s v="TAG001499 Student Government - Lobby"/>
    <x v="63"/>
    <s v="(Blank)"/>
    <s v="Student Government *1"/>
    <x v="2"/>
    <n v="13985"/>
    <n v="0"/>
    <n v="13985"/>
    <n v="8315.5"/>
    <n v="0"/>
    <n v="0"/>
  </r>
  <r>
    <s v="TAG001499 Student Government - Lobby"/>
    <x v="63"/>
    <s v="(Blank)"/>
    <s v="Student Government *1"/>
    <x v="4"/>
    <n v="391.58"/>
    <n v="0"/>
    <n v="391.58"/>
    <n v="232.83"/>
    <n v="0"/>
    <n v="0"/>
  </r>
  <r>
    <s v="TAG001500 Office of Greek Life"/>
    <x v="64"/>
    <s v="(Blank)"/>
    <s v="Student Government *1"/>
    <x v="2"/>
    <n v="20020"/>
    <n v="-1200"/>
    <n v="18820"/>
    <n v="17467.689999999999"/>
    <n v="0"/>
    <n v="0"/>
  </r>
  <r>
    <s v="TAG001500 Office of Greek Life"/>
    <x v="64"/>
    <s v="(Blank)"/>
    <s v="Student Government *1"/>
    <x v="4"/>
    <n v="4569.58"/>
    <n v="0"/>
    <n v="4569.58"/>
    <n v="3956.76"/>
    <n v="0"/>
    <n v="0"/>
  </r>
  <r>
    <s v="TAG001500 Office of Greek Life"/>
    <x v="64"/>
    <s v="(Blank)"/>
    <s v="Student Government *1"/>
    <x v="1"/>
    <n v="6900"/>
    <n v="1200"/>
    <n v="8100"/>
    <n v="7195"/>
    <n v="0"/>
    <n v="0"/>
  </r>
  <r>
    <s v="TAG001500 Office of Greek Life"/>
    <x v="64"/>
    <s v="(Blank)"/>
    <s v="Student Government *1"/>
    <x v="0"/>
    <n v="136279.38"/>
    <n v="0"/>
    <n v="136279.38"/>
    <n v="131823.95000000001"/>
    <n v="0"/>
    <n v="0"/>
  </r>
  <r>
    <s v="TAG001501 Student Accessibility Week"/>
    <x v="65"/>
    <s v="(Blank)"/>
    <s v="Student Government *1"/>
    <x v="2"/>
    <n v="7782"/>
    <n v="0"/>
    <n v="7782"/>
    <n v="2802.77"/>
    <n v="0"/>
    <n v="0"/>
  </r>
  <r>
    <s v="TAG001501 Student Accessibility Week"/>
    <x v="65"/>
    <s v="(Blank)"/>
    <s v="Student Government *1"/>
    <x v="4"/>
    <n v="217.9"/>
    <n v="0"/>
    <n v="217.9"/>
    <n v="75.680000000000007"/>
    <n v="0"/>
    <n v="0"/>
  </r>
  <r>
    <s v="TAG001502 President Executive Projects"/>
    <x v="66"/>
    <s v="(Blank)"/>
    <s v="Student Government *1"/>
    <x v="2"/>
    <n v="60000"/>
    <n v="136145.34"/>
    <n v="196145.34"/>
    <n v="19066.48"/>
    <n v="0"/>
    <n v="0"/>
  </r>
  <r>
    <s v="TAG001502 President Executive Projects"/>
    <x v="66"/>
    <s v="(Blank)"/>
    <s v="Student Government *1"/>
    <x v="4"/>
    <n v="1680"/>
    <n v="0"/>
    <n v="1680"/>
    <n v="586.46"/>
    <n v="0"/>
    <n v="0"/>
  </r>
  <r>
    <s v="TAG001503 Radio Station"/>
    <x v="67"/>
    <s v="(Blank)"/>
    <s v="Student Government *1"/>
    <x v="2"/>
    <n v="30100"/>
    <n v="0"/>
    <n v="30100"/>
    <n v="23062.42"/>
    <n v="0"/>
    <n v="0"/>
  </r>
  <r>
    <s v="TAG001503 Radio Station"/>
    <x v="67"/>
    <s v="(Blank)"/>
    <s v="Student Government *1"/>
    <x v="4"/>
    <n v="1928.95"/>
    <n v="0"/>
    <n v="1928.95"/>
    <n v="1127.3800000000001"/>
    <n v="0"/>
    <n v="0"/>
  </r>
  <r>
    <s v="TAG001503 Radio Station"/>
    <x v="67"/>
    <s v="(Blank)"/>
    <s v="Student Government *1"/>
    <x v="1"/>
    <n v="38791"/>
    <n v="-6546"/>
    <n v="32245"/>
    <n v="18958.64"/>
    <n v="0"/>
    <n v="0"/>
  </r>
  <r>
    <s v="TAG001504 Senate Contingency"/>
    <x v="68"/>
    <s v="(Blank)"/>
    <s v="Student Government *1"/>
    <x v="2"/>
    <n v="40000"/>
    <n v="0"/>
    <n v="40000"/>
    <n v="287.48"/>
    <n v="0"/>
    <n v="0"/>
  </r>
  <r>
    <s v="TAG001504 Senate Contingency"/>
    <x v="68"/>
    <s v="(Blank)"/>
    <s v="Student Government *1"/>
    <x v="4"/>
    <n v="1120"/>
    <n v="0"/>
    <n v="1120"/>
    <n v="8.0500000000000007"/>
    <n v="0"/>
    <n v="0"/>
  </r>
  <r>
    <s v="TAG001505 Student Government - Accounting &amp; Budget Office"/>
    <x v="69"/>
    <s v="(Blank)"/>
    <s v="Student Government *1"/>
    <x v="2"/>
    <n v="6300"/>
    <n v="1500"/>
    <n v="7800"/>
    <n v="7119.83"/>
    <n v="0"/>
    <n v="0"/>
  </r>
  <r>
    <s v="TAG001505 Student Government - Accounting &amp; Budget Office"/>
    <x v="69"/>
    <s v="(Blank)"/>
    <s v="Student Government *1"/>
    <x v="4"/>
    <n v="6140.49"/>
    <n v="0"/>
    <n v="6140.49"/>
    <n v="4755.84"/>
    <n v="0"/>
    <n v="0"/>
  </r>
  <r>
    <s v="TAG001505 Student Government - Accounting &amp; Budget Office"/>
    <x v="69"/>
    <s v="(Blank)"/>
    <s v="Student Government *1"/>
    <x v="1"/>
    <n v="6560"/>
    <n v="11347.13"/>
    <n v="17907.13"/>
    <n v="17907.13"/>
    <n v="0"/>
    <n v="0"/>
  </r>
  <r>
    <s v="TAG001505 Student Government - Accounting &amp; Budget Office"/>
    <x v="69"/>
    <s v="(Blank)"/>
    <s v="Student Government *1"/>
    <x v="0"/>
    <n v="206443.23"/>
    <n v="-26847.13"/>
    <n v="179596.1"/>
    <n v="159397.29999999999"/>
    <n v="0"/>
    <n v="0"/>
  </r>
  <r>
    <s v="TAG001506 Student Government - Elections"/>
    <x v="70"/>
    <s v="(Blank)"/>
    <s v="Student Government *1"/>
    <x v="2"/>
    <n v="4000"/>
    <n v="0"/>
    <n v="4000"/>
    <n v="2617.94"/>
    <n v="0"/>
    <n v="0"/>
  </r>
  <r>
    <s v="TAG001506 Student Government - Elections"/>
    <x v="70"/>
    <s v="(Blank)"/>
    <s v="Student Government *1"/>
    <x v="4"/>
    <n v="660.1"/>
    <n v="0"/>
    <n v="660.1"/>
    <n v="272.91000000000003"/>
    <n v="0"/>
    <n v="0"/>
  </r>
  <r>
    <s v="TAG001506 Student Government - Elections"/>
    <x v="70"/>
    <s v="(Blank)"/>
    <s v="Student Government *1"/>
    <x v="1"/>
    <n v="19575"/>
    <n v="-5037"/>
    <n v="14538"/>
    <n v="7587.92"/>
    <n v="0"/>
    <n v="0"/>
  </r>
  <r>
    <s v="TAG001507 Student Government - Judicial Branch"/>
    <x v="71"/>
    <s v="(Blank)"/>
    <s v="Student Government *1"/>
    <x v="2"/>
    <n v="1900"/>
    <n v="0"/>
    <n v="1900"/>
    <n v="695"/>
    <n v="0"/>
    <n v="0"/>
  </r>
  <r>
    <s v="TAG001507 Student Government - Judicial Branch"/>
    <x v="71"/>
    <s v="(Blank)"/>
    <s v="Student Government *1"/>
    <x v="4"/>
    <n v="188.66"/>
    <n v="0"/>
    <n v="188.66"/>
    <n v="122.7"/>
    <n v="0"/>
    <n v="0"/>
  </r>
  <r>
    <s v="TAG001507 Student Government - Judicial Branch"/>
    <x v="71"/>
    <s v="(Blank)"/>
    <s v="Student Government *1"/>
    <x v="1"/>
    <n v="4838"/>
    <n v="0"/>
    <n v="4838"/>
    <n v="3687.25"/>
    <n v="0"/>
    <n v="0"/>
  </r>
  <r>
    <s v="TAG001508 Student Government - Television Station"/>
    <x v="72"/>
    <s v="(Blank)"/>
    <s v="Student Government *1"/>
    <x v="2"/>
    <n v="35000"/>
    <n v="0"/>
    <n v="35000"/>
    <n v="26030.05"/>
    <n v="0"/>
    <n v="0"/>
  </r>
  <r>
    <s v="TAG001508 Student Government - Television Station"/>
    <x v="72"/>
    <s v="(Blank)"/>
    <s v="Student Government *1"/>
    <x v="4"/>
    <n v="2038.4"/>
    <n v="0"/>
    <n v="2038.4"/>
    <n v="1649.12"/>
    <n v="0"/>
    <n v="0"/>
  </r>
  <r>
    <s v="TAG001508 Student Government - Television Station"/>
    <x v="72"/>
    <s v="(Blank)"/>
    <s v="Student Government *1"/>
    <x v="1"/>
    <n v="37800"/>
    <n v="0"/>
    <n v="37800"/>
    <n v="35703.75"/>
    <n v="0"/>
    <n v="0"/>
  </r>
  <r>
    <s v="TAG001509 Student Government - Advisor Office"/>
    <x v="73"/>
    <s v="(Blank)"/>
    <s v="Student Government *1"/>
    <x v="2"/>
    <n v="23889"/>
    <n v="0"/>
    <n v="23889"/>
    <n v="9822.8700000000008"/>
    <n v="0"/>
    <n v="0"/>
  </r>
  <r>
    <s v="TAG001509 Student Government - Advisor Office"/>
    <x v="73"/>
    <s v="(Blank)"/>
    <s v="Student Government *1"/>
    <x v="4"/>
    <n v="4442.8100000000004"/>
    <n v="0"/>
    <n v="4442.8100000000004"/>
    <n v="2444.89"/>
    <n v="0"/>
    <n v="0"/>
  </r>
  <r>
    <s v="TAG001509 Student Government - Advisor Office"/>
    <x v="73"/>
    <s v="(Blank)"/>
    <s v="Student Government *1"/>
    <x v="1"/>
    <n v="8800"/>
    <n v="0"/>
    <n v="8800"/>
    <n v="7207.59"/>
    <n v="0"/>
    <n v="0"/>
  </r>
  <r>
    <s v="TAG001509 Student Government - Advisor Office"/>
    <x v="73"/>
    <s v="(Blank)"/>
    <s v="Student Government *1"/>
    <x v="0"/>
    <n v="125982.73"/>
    <n v="0"/>
    <n v="125982.73"/>
    <n v="74157.149999999994"/>
    <n v="0"/>
    <n v="0"/>
  </r>
  <r>
    <s v="TAG001510 Student Government - Operations"/>
    <x v="74"/>
    <s v="(Blank)"/>
    <s v="Student Government *1"/>
    <x v="2"/>
    <n v="5250"/>
    <n v="0"/>
    <n v="5250"/>
    <n v="4671.09"/>
    <n v="0"/>
    <n v="0"/>
  </r>
  <r>
    <s v="TAG001510 Student Government - Operations"/>
    <x v="74"/>
    <s v="(Blank)"/>
    <s v="Student Government *1"/>
    <x v="4"/>
    <n v="147"/>
    <n v="0"/>
    <n v="147"/>
    <n v="121.9"/>
    <n v="0"/>
    <n v="0"/>
  </r>
  <r>
    <s v="TAG001511 Student Government - Senate"/>
    <x v="75"/>
    <s v="(Blank)"/>
    <s v="Student Government *1"/>
    <x v="2"/>
    <n v="6000"/>
    <n v="0"/>
    <n v="6000"/>
    <n v="0"/>
    <n v="0"/>
    <n v="0"/>
  </r>
  <r>
    <s v="TAG001511 Student Government - Senate"/>
    <x v="75"/>
    <s v="(Blank)"/>
    <s v="Student Government *1"/>
    <x v="4"/>
    <n v="168"/>
    <n v="0"/>
    <n v="168"/>
    <n v="0"/>
    <n v="0"/>
    <n v="0"/>
  </r>
  <r>
    <s v="TAG001512 Student Leadership Conference"/>
    <x v="76"/>
    <s v="(Blank)"/>
    <s v="Student Government *1"/>
    <x v="2"/>
    <n v="0"/>
    <n v="0"/>
    <n v="0"/>
    <n v="56.27"/>
    <n v="0"/>
    <n v="0"/>
  </r>
  <r>
    <s v="TAG001512 Student Leadership Conference"/>
    <x v="76"/>
    <s v="(Blank)"/>
    <s v="Student Government *1"/>
    <x v="4"/>
    <n v="0"/>
    <n v="0"/>
    <n v="0"/>
    <n v="1.58"/>
    <n v="0"/>
    <n v="0"/>
  </r>
  <r>
    <s v="TAG001513 Traditions Projects-Diver. Way"/>
    <x v="77"/>
    <s v="(Blank)"/>
    <s v="Student Government *1"/>
    <x v="2"/>
    <n v="64089"/>
    <n v="0"/>
    <n v="64089"/>
    <n v="60418.99"/>
    <n v="0"/>
    <n v="0"/>
  </r>
  <r>
    <s v="TAG001513 Traditions Projects-Diver. Way"/>
    <x v="77"/>
    <s v="(Blank)"/>
    <s v="Student Government *1"/>
    <x v="4"/>
    <n v="1794.49"/>
    <n v="0"/>
    <n v="1794.49"/>
    <n v="1642.42"/>
    <n v="0"/>
    <n v="0"/>
  </r>
  <r>
    <s v="TAG001514 University Press Newspaper"/>
    <x v="78"/>
    <s v="(Blank)"/>
    <s v="Student Government *1"/>
    <x v="2"/>
    <n v="16530"/>
    <n v="100"/>
    <n v="16630"/>
    <n v="12745.87"/>
    <n v="0"/>
    <n v="0"/>
  </r>
  <r>
    <s v="TAG001514 University Press Newspaper"/>
    <x v="78"/>
    <s v="(Blank)"/>
    <s v="Student Government *1"/>
    <x v="4"/>
    <n v="1416.18"/>
    <n v="0"/>
    <n v="1416.18"/>
    <n v="825.89"/>
    <n v="0"/>
    <n v="0"/>
  </r>
  <r>
    <s v="TAG001514 University Press Newspaper"/>
    <x v="78"/>
    <s v="(Blank)"/>
    <s v="Student Government *1"/>
    <x v="1"/>
    <n v="34048"/>
    <n v="-5903"/>
    <n v="28145"/>
    <n v="19670.22"/>
    <n v="0"/>
    <n v="0"/>
  </r>
  <r>
    <s v="TAG001515 University Wide Stipends"/>
    <x v="79"/>
    <s v="(Blank)"/>
    <s v="Student Government *1"/>
    <x v="2"/>
    <n v="6500"/>
    <n v="9800"/>
    <n v="16300"/>
    <n v="9638.85"/>
    <n v="0"/>
    <n v="0"/>
  </r>
  <r>
    <s v="TAG001515 University Wide Stipends"/>
    <x v="79"/>
    <s v="(Blank)"/>
    <s v="Student Government *1"/>
    <x v="4"/>
    <n v="2413.04"/>
    <n v="0"/>
    <n v="2413.04"/>
    <n v="1969.37"/>
    <n v="0"/>
    <n v="0"/>
  </r>
  <r>
    <s v="TAG001515 University Wide Stipends"/>
    <x v="79"/>
    <s v="(Blank)"/>
    <s v="Student Government *1"/>
    <x v="1"/>
    <n v="79680"/>
    <n v="-5968"/>
    <n v="73712"/>
    <n v="67161.990000000005"/>
    <n v="0"/>
    <n v="0"/>
  </r>
  <r>
    <s v="TAG001516 Military and Veterans Student Success Center"/>
    <x v="80"/>
    <s v="(Blank)"/>
    <s v="Student Government *1"/>
    <x v="2"/>
    <n v="9750"/>
    <n v="0"/>
    <n v="9750"/>
    <n v="2357.12"/>
    <n v="0"/>
    <n v="0"/>
  </r>
  <r>
    <s v="TAG001516 Military and Veterans Student Success Center"/>
    <x v="80"/>
    <s v="(Blank)"/>
    <s v="Student Government *1"/>
    <x v="4"/>
    <n v="273"/>
    <n v="0"/>
    <n v="273"/>
    <n v="65.27"/>
    <n v="0"/>
    <n v="0"/>
  </r>
  <r>
    <s v="TAG001517 Student Government - Vice President's Executive Project"/>
    <x v="81"/>
    <s v="(Blank)"/>
    <s v="Student Government *1"/>
    <x v="2"/>
    <n v="5500"/>
    <n v="0"/>
    <n v="5500"/>
    <n v="2453.8200000000002"/>
    <n v="0"/>
    <n v="0"/>
  </r>
  <r>
    <s v="TAG001517 Student Government - Vice President's Executive Project"/>
    <x v="81"/>
    <s v="(Blank)"/>
    <s v="Student Government *1"/>
    <x v="4"/>
    <n v="154"/>
    <n v="0"/>
    <n v="154"/>
    <n v="66.819999999999993"/>
    <n v="0"/>
    <n v="0"/>
  </r>
  <r>
    <s v="TAG001518 Weeks of Welcome"/>
    <x v="82"/>
    <s v="(Blank)"/>
    <s v="Student Government *1"/>
    <x v="2"/>
    <n v="16500"/>
    <n v="0"/>
    <n v="16500"/>
    <n v="6050"/>
    <n v="0"/>
    <n v="0"/>
  </r>
  <r>
    <s v="TAG001518 Weeks of Welcome"/>
    <x v="82"/>
    <s v="(Blank)"/>
    <s v="Student Government *1"/>
    <x v="4"/>
    <n v="462"/>
    <n v="0"/>
    <n v="462"/>
    <n v="169.4"/>
    <n v="0"/>
    <n v="0"/>
  </r>
  <r>
    <s v="TAG001686 Davie/Broward Campus Rec - SG Reserve"/>
    <x v="83"/>
    <s v="(Blank)"/>
    <s v="Student Government *1"/>
    <x v="2"/>
    <n v="25000"/>
    <n v="0"/>
    <n v="25000"/>
    <n v="7327.48"/>
    <n v="0"/>
    <n v="0"/>
  </r>
  <r>
    <s v="TAG001686 Davie/Broward Campus Rec - SG Reserve"/>
    <x v="83"/>
    <s v="(Blank)"/>
    <s v="Student Government *1"/>
    <x v="4"/>
    <n v="700"/>
    <n v="0"/>
    <n v="700"/>
    <n v="205.16"/>
    <n v="0"/>
    <n v="0"/>
  </r>
  <r>
    <s v="TAG001687 Davie Student Union - SG Reserve"/>
    <x v="84"/>
    <s v="P-8019(R) FY20 - BC54 Student Union-New hand dryers to install in Bathrooms  at Davie  Campus"/>
    <s v="Student Government *1"/>
    <x v="2"/>
    <n v="0"/>
    <n v="7241.52"/>
    <n v="7241.52"/>
    <n v="6583.2"/>
    <n v="0"/>
    <n v="0"/>
  </r>
  <r>
    <s v="TAG001687 Davie Student Union - SG Reserve"/>
    <x v="84"/>
    <s v="(Blank)"/>
    <s v="Student Government *1"/>
    <x v="2"/>
    <n v="95000"/>
    <n v="-7241.52"/>
    <n v="87758.48"/>
    <n v="0"/>
    <n v="0"/>
    <n v="0"/>
  </r>
  <r>
    <s v="TAG001687 Davie Student Union - SG Reserve"/>
    <x v="84"/>
    <s v="(Blank)"/>
    <s v="Student Government *1"/>
    <x v="4"/>
    <n v="2660"/>
    <n v="0"/>
    <n v="2660"/>
    <n v="184.33"/>
    <n v="0"/>
    <n v="0"/>
  </r>
  <r>
    <s v="TAG001924 Campus Rec Jupiter - SG Reserve"/>
    <x v="85"/>
    <s v="(Blank)"/>
    <s v="Student Government *1"/>
    <x v="2"/>
    <n v="1000"/>
    <n v="0"/>
    <n v="1000"/>
    <n v="0"/>
    <n v="0"/>
    <n v="0"/>
  </r>
  <r>
    <s v="TAG001924 Campus Rec Jupiter - SG Reserve"/>
    <x v="85"/>
    <s v="(Blank)"/>
    <s v="Student Government *1"/>
    <x v="4"/>
    <n v="28"/>
    <n v="0"/>
    <n v="28"/>
    <n v="0"/>
    <n v="0"/>
    <n v="0"/>
  </r>
  <r>
    <s v="TAG001927 Student Government - Alternative Breaks Revenue"/>
    <x v="86"/>
    <s v="(Blank)"/>
    <s v="Student Government *1"/>
    <x v="2"/>
    <n v="5000"/>
    <n v="0"/>
    <n v="5000"/>
    <n v="0"/>
    <n v="0"/>
    <n v="0"/>
  </r>
  <r>
    <s v="TAG001927 Student Government - Alternative Breaks Revenue"/>
    <x v="86"/>
    <s v="(Blank)"/>
    <s v="Student Government *1"/>
    <x v="4"/>
    <n v="140"/>
    <n v="0"/>
    <n v="140"/>
    <n v="0"/>
    <n v="0"/>
    <n v="0"/>
  </r>
  <r>
    <s v="TAG003502 Student Government - Student Involvement"/>
    <x v="87"/>
    <s v="(Blank)"/>
    <s v="Student Government *1"/>
    <x v="2"/>
    <n v="79154"/>
    <n v="-14811.15"/>
    <n v="64342.85"/>
    <n v="40497.49"/>
    <n v="0"/>
    <n v="0"/>
  </r>
  <r>
    <s v="TAG003502 Student Government - Student Involvement"/>
    <x v="87"/>
    <s v="(Blank)"/>
    <s v="Student Government *1"/>
    <x v="3"/>
    <n v="0"/>
    <n v="0"/>
    <n v="0"/>
    <n v="11021.06"/>
    <n v="0"/>
    <n v="0"/>
  </r>
  <r>
    <s v="TAG003502 Student Government - Student Involvement"/>
    <x v="87"/>
    <s v="(Blank)"/>
    <s v="Student Government *1"/>
    <x v="4"/>
    <n v="7671.57"/>
    <n v="0"/>
    <n v="7671.57"/>
    <n v="5891"/>
    <n v="0"/>
    <n v="0"/>
  </r>
  <r>
    <s v="TAG003502 Student Government - Student Involvement"/>
    <x v="87"/>
    <s v="(Blank)"/>
    <s v="Student Government *1"/>
    <x v="1"/>
    <n v="37440"/>
    <n v="-7942"/>
    <n v="29498"/>
    <n v="12043.45"/>
    <n v="0"/>
    <n v="0"/>
  </r>
  <r>
    <s v="TAG003502 Student Government - Student Involvement"/>
    <x v="87"/>
    <s v="(Blank)"/>
    <s v="Student Government *1"/>
    <x v="0"/>
    <n v="157390.70000000001"/>
    <n v="14811.15"/>
    <n v="172201.85"/>
    <n v="172201.85"/>
    <n v="0"/>
    <n v="0"/>
  </r>
  <r>
    <s v="TAG003543 Boca Raton Student Union"/>
    <x v="88"/>
    <s v="(Blank)"/>
    <s v="Student Government *1"/>
    <x v="0"/>
    <n v="540000"/>
    <n v="0"/>
    <n v="0"/>
    <n v="0"/>
    <n v="0"/>
    <n v="0"/>
  </r>
  <r>
    <s v="TAG003543 Boca Raton Student Union"/>
    <x v="88"/>
    <s v="(Blank)"/>
    <s v="Student Government *1"/>
    <x v="1"/>
    <n v="237125"/>
    <n v="0"/>
    <n v="0"/>
    <n v="0"/>
    <n v="0"/>
    <n v="0"/>
  </r>
  <r>
    <s v="TAG003543 Boca Raton Student Union"/>
    <x v="88"/>
    <s v="(Blank)"/>
    <s v="Student Government *1"/>
    <x v="2"/>
    <n v="861988"/>
    <n v="0"/>
    <n v="0"/>
    <n v="0"/>
    <n v="0"/>
    <n v="0"/>
  </r>
  <r>
    <s v="TAG003543 Boca Raton Student Union"/>
    <x v="88"/>
    <s v="(Blank)"/>
    <s v="Student Government *1"/>
    <x v="3"/>
    <n v="88000"/>
    <n v="0"/>
    <n v="0"/>
    <n v="0"/>
    <n v="0"/>
    <n v="0"/>
  </r>
  <r>
    <s v="TAG004958 Student Government - University Mascot"/>
    <x v="89"/>
    <s v="(Blank)"/>
    <s v="Student Government *1"/>
    <x v="2"/>
    <n v="62500"/>
    <n v="0"/>
    <n v="64931"/>
    <n v="50782.34"/>
    <n v="0"/>
    <n v="0"/>
  </r>
  <r>
    <s v="TAG004958 Student Government - University Mascot"/>
    <x v="89"/>
    <s v="(Blank)"/>
    <s v="Student Government *1"/>
    <x v="4"/>
    <n v="1999.51"/>
    <n v="0"/>
    <n v="1999.51"/>
    <n v="1569.82"/>
    <n v="0"/>
    <n v="0"/>
  </r>
  <r>
    <s v="TAG004958 Student Government - University Mascot"/>
    <x v="89"/>
    <s v="(Blank)"/>
    <s v="Student Government *1"/>
    <x v="1"/>
    <n v="6480"/>
    <n v="0"/>
    <n v="6480"/>
    <n v="5283"/>
    <n v="0"/>
    <n v="0"/>
  </r>
  <r>
    <s v="TAG004958 Student Government - University Mascot"/>
    <x v="89"/>
    <s v="(Blank)"/>
    <s v="Student Government *1"/>
    <x v="3"/>
    <n v="2500"/>
    <n v="0"/>
    <n v="6480"/>
    <n v="5283"/>
    <n v="0"/>
    <n v="0"/>
  </r>
  <r>
    <s v="TAG005101 Student Government - University Mascot Revenue"/>
    <x v="90"/>
    <s v="(Blank)"/>
    <s v="Student Government *1"/>
    <x v="2"/>
    <n v="800"/>
    <n v="0"/>
    <n v="800"/>
    <n v="0"/>
    <n v="0"/>
    <n v="0"/>
  </r>
  <r>
    <s v="TAG005101 Student Government - University Mascot Revenue"/>
    <x v="90"/>
    <s v="(Blank)"/>
    <s v="Student Government *1"/>
    <x v="4"/>
    <n v="22.4"/>
    <n v="0"/>
    <n v="22.4"/>
    <n v="0"/>
    <n v="0"/>
    <n v="0"/>
  </r>
  <r>
    <s v="TAG006850 Student Government Ride Share"/>
    <x v="91"/>
    <s v="(Blank)"/>
    <s v="Student Government *1"/>
    <x v="2"/>
    <n v="60000"/>
    <n v="60000"/>
    <n v="60000"/>
    <n v="26564.06"/>
    <n v="0"/>
    <n v="0"/>
  </r>
  <r>
    <s v="TAG006850 Student Government Ride Share"/>
    <x v="91"/>
    <s v="(Blank)"/>
    <s v="Student Government *1"/>
    <x v="4"/>
    <n v="0"/>
    <n v="0"/>
    <n v="0"/>
    <n v="743.81"/>
    <n v="0"/>
    <n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9">
  <r>
    <s v="TAG000493 Jupiter - Burrow Activity Center"/>
    <x v="0"/>
    <s v="(Blank)"/>
    <s v="Student Government *1"/>
    <x v="0"/>
    <n v="11765"/>
    <n v="0"/>
    <n v="0"/>
    <n v="0"/>
  </r>
  <r>
    <s v="TAG000493 Jupiter - Burrow Activity Center"/>
    <x v="0"/>
    <s v="(Blank)"/>
    <s v="Student Government *1"/>
    <x v="1"/>
    <n v="1000"/>
    <n v="0"/>
    <n v="0"/>
    <n v="0"/>
  </r>
  <r>
    <s v="TAG000493 Jupiter - Burrow Activity Center"/>
    <x v="0"/>
    <s v="(Blank)"/>
    <s v="Student Government *1"/>
    <x v="2"/>
    <n v="4736.41"/>
    <n v="0"/>
    <n v="0"/>
    <n v="0"/>
  </r>
  <r>
    <s v="TAG000493 Jupiter - Burrow Activity Center"/>
    <x v="0"/>
    <s v="(Blank)"/>
    <s v="Student Government *1"/>
    <x v="3"/>
    <n v="57160"/>
    <n v="0"/>
    <n v="0"/>
    <n v="0"/>
  </r>
  <r>
    <s v="TAG000493 Jupiter - Burrow Activity Center"/>
    <x v="0"/>
    <s v="(Blank)"/>
    <s v="Student Government *1"/>
    <x v="4"/>
    <n v="64766"/>
    <n v="0"/>
    <n v="0"/>
    <n v="0"/>
  </r>
  <r>
    <s v="TAG001230 Jupiter Burrow Student Union - SG Reserve"/>
    <x v="1"/>
    <s v="(Blank)"/>
    <s v="Student Government *1"/>
    <x v="0"/>
    <n v="1000"/>
    <n v="0"/>
    <n v="1000"/>
    <n v="0"/>
  </r>
  <r>
    <s v="TAG001230 Jupiter Burrow Student Union - SG Reserve"/>
    <x v="1"/>
    <s v="(Blank)"/>
    <s v="Student Government *1"/>
    <x v="2"/>
    <n v="28"/>
    <n v="0"/>
    <n v="28"/>
    <n v="0"/>
  </r>
  <r>
    <s v="TAG001231 Boca Rec Fit Equip Replacement - SG Reserve"/>
    <x v="2"/>
    <s v="P-7856(R) FY19 - BLDG 91/RM-ALL - Drywall repairs at recreation &amp; Fitness Center BLDG 91"/>
    <s v="Student Government *1"/>
    <x v="0"/>
    <n v="0"/>
    <n v="21620"/>
    <n v="21620"/>
    <n v="18333"/>
  </r>
  <r>
    <s v="TAG001231 Boca Rec Fit Equip Replacement - SG Reserve"/>
    <x v="2"/>
    <s v="P-7857(R) FY19 - BLDG 91/RM-ALL - Fiber glass repair recreation &amp; Fitness Center BLDG 91"/>
    <s v="Student Government *1"/>
    <x v="0"/>
    <n v="0"/>
    <n v="18170"/>
    <n v="18170"/>
    <n v="0"/>
  </r>
  <r>
    <s v="TAG001231 Boca Rec Fit Equip Replacement - SG Reserve"/>
    <x v="2"/>
    <s v="P-7858(R) FY19 - BLDG 91/RM- Entrance - Main entrance store front doors repairs at recreation &amp; fitness Center BLDG 91"/>
    <s v="Student Government *1"/>
    <x v="0"/>
    <n v="0"/>
    <n v="18975"/>
    <n v="18975"/>
    <n v="7998"/>
  </r>
  <r>
    <s v="TAG001231 Boca Rec Fit Equip Replacement - SG Reserve"/>
    <x v="2"/>
    <s v="(Blank)"/>
    <s v="Student Government *1"/>
    <x v="0"/>
    <n v="250000"/>
    <n v="-58765"/>
    <n v="191235"/>
    <n v="124845.62"/>
  </r>
  <r>
    <s v="TAG001231 Boca Rec Fit Equip Replacement - SG Reserve"/>
    <x v="2"/>
    <s v="(Blank)"/>
    <s v="Student Government *1"/>
    <x v="2"/>
    <n v="7000"/>
    <n v="0"/>
    <n v="7000"/>
    <n v="4232.93"/>
  </r>
  <r>
    <s v="TAG001232 Boca Raton Campus Rec - SG Reserve (inactive)"/>
    <x v="3"/>
    <s v="(Blank)"/>
    <s v="Student Government *1"/>
    <x v="0"/>
    <n v="10000"/>
    <n v="0"/>
    <n v="10000"/>
    <n v="1750"/>
  </r>
  <r>
    <s v="TAG001232 Boca Raton Campus Rec - SG Reserve (inactive)"/>
    <x v="3"/>
    <s v="(Blank)"/>
    <s v="Student Government *1"/>
    <x v="2"/>
    <n v="280"/>
    <n v="0"/>
    <n v="280"/>
    <n v="28023.59"/>
  </r>
  <r>
    <s v="TAG001284 VPSA A&amp;S Reserve"/>
    <x v="4"/>
    <s v="BT-685 FY17-CI+A - Student Union  Renovation-Boca"/>
    <s v="Student Government *1"/>
    <x v="0"/>
    <n v="0"/>
    <n v="850000"/>
    <n v="850000"/>
    <n v="0"/>
  </r>
  <r>
    <s v="TAG001284 VPSA A&amp;S Reserve"/>
    <x v="4"/>
    <s v="(Blank)"/>
    <s v="Student Government *1"/>
    <x v="0"/>
    <n v="1600000"/>
    <n v="-850000"/>
    <n v="750000"/>
    <n v="0"/>
  </r>
  <r>
    <s v="TAG001284 VPSA A&amp;S Reserve"/>
    <x v="4"/>
    <s v="(Blank)"/>
    <s v="Student Government *1"/>
    <x v="1"/>
    <n v="0"/>
    <n v="0"/>
    <n v="0"/>
    <n v="45000"/>
  </r>
  <r>
    <s v="TAG001284 VPSA A&amp;S Reserve"/>
    <x v="4"/>
    <s v="(Blank)"/>
    <s v="Student Government *1"/>
    <x v="2"/>
    <n v="44800"/>
    <n v="0"/>
    <n v="44800"/>
    <n v="0"/>
  </r>
  <r>
    <s v="TAG001285 Radio Station"/>
    <x v="5"/>
    <s v="(Blank)"/>
    <s v="Student Government *1"/>
    <x v="2"/>
    <n v="289.35000000000002"/>
    <n v="0"/>
    <n v="289.35000000000002"/>
    <n v="62.58"/>
  </r>
  <r>
    <s v="TAG001285 Radio Station"/>
    <x v="5"/>
    <s v="(Blank)"/>
    <s v="Student Government *1"/>
    <x v="3"/>
    <n v="10334"/>
    <n v="0"/>
    <n v="10334"/>
    <n v="2235"/>
  </r>
  <r>
    <s v="TAG001286 UWC - Owl TV"/>
    <x v="6"/>
    <s v="(Blank)"/>
    <s v="Student Government *1"/>
    <x v="0"/>
    <n v="2000"/>
    <n v="0"/>
    <n v="2000"/>
    <n v="3009.55"/>
  </r>
  <r>
    <s v="TAG001286 UWC - Owl TV"/>
    <x v="6"/>
    <s v="(Blank)"/>
    <s v="Student Government *1"/>
    <x v="2"/>
    <n v="56"/>
    <n v="0"/>
    <n v="56"/>
    <n v="84.27"/>
  </r>
  <r>
    <s v="TAG001287 UWC - UP Publication"/>
    <x v="7"/>
    <s v="(Blank)"/>
    <s v="Student Government *1"/>
    <x v="0"/>
    <n v="5000"/>
    <n v="0"/>
    <n v="5000"/>
    <n v="0"/>
  </r>
  <r>
    <s v="TAG001287 UWC - UP Publication"/>
    <x v="7"/>
    <s v="(Blank)"/>
    <s v="Student Government *1"/>
    <x v="2"/>
    <n v="140"/>
    <n v="0"/>
    <n v="140"/>
    <n v="0"/>
  </r>
  <r>
    <s v="TAG001288 UP Publication"/>
    <x v="8"/>
    <s v="(Blank)"/>
    <s v="Student Government *1"/>
    <x v="0"/>
    <n v="20000"/>
    <n v="0"/>
    <n v="20000"/>
    <n v="1170.5899999999999"/>
  </r>
  <r>
    <s v="TAG001288 UP Publication"/>
    <x v="8"/>
    <s v="(Blank)"/>
    <s v="Student Government *1"/>
    <x v="2"/>
    <n v="560"/>
    <n v="0"/>
    <n v="560"/>
    <n v="32.78"/>
  </r>
  <r>
    <s v="TAG001289 Student Government - Program Board"/>
    <x v="9"/>
    <s v="(Blank)"/>
    <s v="Student Government *1"/>
    <x v="0"/>
    <n v="30000"/>
    <n v="0"/>
    <n v="30000"/>
    <n v="23978.46"/>
  </r>
  <r>
    <s v="TAG001289 Student Government - Program Board"/>
    <x v="9"/>
    <s v="(Blank)"/>
    <s v="Student Government *1"/>
    <x v="2"/>
    <n v="840"/>
    <n v="0"/>
    <n v="840"/>
    <n v="671.4"/>
  </r>
  <r>
    <s v="TAG001290 Student Government - Homecoming"/>
    <x v="10"/>
    <s v="(Blank)"/>
    <s v="Student Government *1"/>
    <x v="0"/>
    <n v="5000"/>
    <n v="0"/>
    <n v="5000"/>
    <n v="1400"/>
  </r>
  <r>
    <s v="TAG001290 Student Government - Homecoming"/>
    <x v="10"/>
    <s v="(Blank)"/>
    <s v="Student Government *1"/>
    <x v="2"/>
    <n v="140"/>
    <n v="0"/>
    <n v="140"/>
    <n v="39.200000000000003"/>
  </r>
  <r>
    <s v="TAG001291 Student Government - Revenue"/>
    <x v="11"/>
    <s v="(Blank)"/>
    <s v="Student Government *1"/>
    <x v="0"/>
    <n v="10000"/>
    <n v="0"/>
    <n v="10000"/>
    <n v="0"/>
  </r>
  <r>
    <s v="TAG001291 Student Government - Revenue"/>
    <x v="11"/>
    <s v="(Blank)"/>
    <s v="Student Government *1"/>
    <x v="2"/>
    <n v="280"/>
    <n v="0"/>
    <n v="280"/>
    <n v="7841"/>
  </r>
  <r>
    <s v="TAG001292 Student Government - Book Loan Replacement"/>
    <x v="12"/>
    <s v="(Blank)"/>
    <s v="Student Government *1"/>
    <x v="0"/>
    <n v="7000"/>
    <n v="0"/>
    <n v="7000"/>
    <n v="129"/>
  </r>
  <r>
    <s v="TAG001292 Student Government - Book Loan Replacement"/>
    <x v="12"/>
    <s v="(Blank)"/>
    <s v="Student Government *1"/>
    <x v="2"/>
    <n v="196"/>
    <n v="0"/>
    <n v="196"/>
    <n v="3.61"/>
  </r>
  <r>
    <s v="TAG001294 Student Government - Student Life and Recreation - Jupiter"/>
    <x v="13"/>
    <s v="(Blank)"/>
    <s v="Student Government *1"/>
    <x v="0"/>
    <n v="124465"/>
    <n v="0"/>
    <n v="0"/>
    <n v="0"/>
  </r>
  <r>
    <s v="TAG001294 Student Government - Student Life and Recreation - Jupiter"/>
    <x v="13"/>
    <s v="(Blank)"/>
    <s v="Student Government *1"/>
    <x v="1"/>
    <n v="1000"/>
    <n v="0"/>
    <n v="0"/>
    <n v="0"/>
  </r>
  <r>
    <s v="TAG001294 Student Government - Student Life and Recreation - Jupiter"/>
    <x v="13"/>
    <s v="(Blank)"/>
    <s v="Student Government *1"/>
    <x v="2"/>
    <n v="6219.42"/>
    <n v="0"/>
    <n v="0"/>
    <n v="0"/>
  </r>
  <r>
    <s v="TAG001294 Student Government - Student Life and Recreation - Jupiter"/>
    <x v="13"/>
    <s v="(Blank)"/>
    <s v="Student Government *1"/>
    <x v="3"/>
    <n v="61943"/>
    <n v="0"/>
    <n v="0"/>
    <n v="0"/>
  </r>
  <r>
    <s v="TAG001295 Student Government - Wellness Center - Broward"/>
    <x v="14"/>
    <s v="(Blank)"/>
    <s v="Student Government *1"/>
    <x v="4"/>
    <n v="119548"/>
    <n v="0"/>
    <n v="0"/>
    <n v="0"/>
  </r>
  <r>
    <s v="TAG001295 Student Government - Wellness Center - Broward"/>
    <x v="14"/>
    <s v="(Blank)"/>
    <s v="Student Government *1"/>
    <x v="3"/>
    <n v="82465"/>
    <n v="0"/>
    <n v="0"/>
    <n v="0"/>
  </r>
  <r>
    <s v="TAG001295 Student Government - Wellness Center - Broward"/>
    <x v="14"/>
    <s v="(Blank)"/>
    <s v="Student Government *1"/>
    <x v="0"/>
    <n v="36545"/>
    <n v="0"/>
    <n v="0"/>
    <n v="0"/>
  </r>
  <r>
    <s v="TAG001296 Student Government - Owl Production - Broward"/>
    <x v="15"/>
    <s v="(Blank)"/>
    <s v="Student Government *1"/>
    <x v="0"/>
    <n v="93390"/>
    <n v="0"/>
    <n v="93390"/>
    <n v="62454.26"/>
  </r>
  <r>
    <s v="TAG001296 Student Government - Owl Production - Broward"/>
    <x v="15"/>
    <s v="(Blank)"/>
    <s v="Student Government *1"/>
    <x v="2"/>
    <n v="3365.04"/>
    <n v="0"/>
    <n v="3365.04"/>
    <n v="2166.36"/>
  </r>
  <r>
    <s v="TAG001296 Student Government - Owl Production - Broward"/>
    <x v="15"/>
    <s v="(Blank)"/>
    <s v="Student Government *1"/>
    <x v="3"/>
    <n v="26790"/>
    <n v="0"/>
    <n v="26790"/>
    <n v="14915.81"/>
  </r>
  <r>
    <s v="TAG001297 Student Government - Involvement and Leadership - Davie"/>
    <x v="16"/>
    <s v="(Blank)"/>
    <s v="Student Government *1"/>
    <x v="0"/>
    <n v="13250"/>
    <n v="-1721.63"/>
    <n v="11528.37"/>
    <n v="8338.2000000000007"/>
  </r>
  <r>
    <s v="TAG001297 Student Government - Involvement and Leadership - Davie"/>
    <x v="16"/>
    <s v="(Blank)"/>
    <s v="Student Government *1"/>
    <x v="2"/>
    <n v="2322.1999999999998"/>
    <n v="0"/>
    <n v="2322.1999999999998"/>
    <n v="2115.1"/>
  </r>
  <r>
    <s v="TAG001297 Student Government - Involvement and Leadership - Davie"/>
    <x v="16"/>
    <s v="(Blank)"/>
    <s v="Student Government *1"/>
    <x v="3"/>
    <n v="9200"/>
    <n v="0"/>
    <n v="9200"/>
    <n v="4993.57"/>
  </r>
  <r>
    <s v="TAG001297 Student Government - Involvement and Leadership - Davie"/>
    <x v="16"/>
    <s v="(Blank)"/>
    <s v="Student Government *1"/>
    <x v="4"/>
    <n v="60485.86"/>
    <n v="1721.63"/>
    <n v="62207.49"/>
    <n v="62207.51"/>
  </r>
  <r>
    <s v="TAG001298 Student Government - Student Accessibility Services Broward"/>
    <x v="17"/>
    <s v="(Blank)"/>
    <s v="Student Government *1"/>
    <x v="0"/>
    <n v="3000"/>
    <n v="0"/>
    <n v="3000"/>
    <n v="2625"/>
  </r>
  <r>
    <s v="TAG001298 Student Government - Student Accessibility Services Broward"/>
    <x v="17"/>
    <s v="(Blank)"/>
    <s v="Student Government *1"/>
    <x v="2"/>
    <n v="84"/>
    <n v="0"/>
    <n v="84"/>
    <n v="73.5"/>
  </r>
  <r>
    <s v="TAG001299 Student Government - Volunteer Center - Broward"/>
    <x v="18"/>
    <s v="(Blank)"/>
    <s v="Student Government *1"/>
    <x v="0"/>
    <n v="4300"/>
    <n v="0"/>
    <n v="4300"/>
    <n v="3718.15"/>
  </r>
  <r>
    <s v="TAG001299 Student Government - Volunteer Center - Broward"/>
    <x v="18"/>
    <s v="(Blank)"/>
    <s v="Student Government *1"/>
    <x v="2"/>
    <n v="120.4"/>
    <n v="0"/>
    <n v="120.4"/>
    <n v="104.11"/>
  </r>
  <r>
    <s v="TAG001300 Student Government - Achievement Awards - Broward"/>
    <x v="19"/>
    <s v="(Blank)"/>
    <s v="Student Government *1"/>
    <x v="0"/>
    <n v="7000"/>
    <n v="0"/>
    <n v="7000"/>
    <n v="6434.07"/>
  </r>
  <r>
    <s v="TAG001300 Student Government - Achievement Awards - Broward"/>
    <x v="19"/>
    <s v="(Blank)"/>
    <s v="Student Government *1"/>
    <x v="2"/>
    <n v="196"/>
    <n v="0"/>
    <n v="196"/>
    <n v="180.15"/>
  </r>
  <r>
    <s v="TAG001301 Student Government - Broward House Projects"/>
    <x v="20"/>
    <s v="(Blank)"/>
    <s v="Student Government *1"/>
    <x v="0"/>
    <n v="4200"/>
    <n v="0"/>
    <n v="4200"/>
    <n v="1666.49"/>
  </r>
  <r>
    <s v="TAG001301 Student Government - Broward House Projects"/>
    <x v="20"/>
    <s v="(Blank)"/>
    <s v="Student Government *1"/>
    <x v="2"/>
    <n v="299.60000000000002"/>
    <n v="0"/>
    <n v="299.60000000000002"/>
    <n v="53.84"/>
  </r>
  <r>
    <s v="TAG001301 Student Government - Broward House Projects"/>
    <x v="20"/>
    <s v="(Blank)"/>
    <s v="Student Government *1"/>
    <x v="3"/>
    <n v="6500"/>
    <n v="0"/>
    <n v="6500"/>
    <n v="256.51"/>
  </r>
  <r>
    <s v="TAG001307 Student Government - Cultural Awareness - Broward"/>
    <x v="21"/>
    <s v="(Blank)"/>
    <s v="Student Government *1"/>
    <x v="0"/>
    <n v="12953"/>
    <n v="0"/>
    <n v="12953"/>
    <n v="10782.86"/>
  </r>
  <r>
    <s v="TAG001307 Student Government - Cultural Awareness - Broward"/>
    <x v="21"/>
    <s v="(Blank)"/>
    <s v="Student Government *1"/>
    <x v="2"/>
    <n v="362.68"/>
    <n v="0"/>
    <n v="362.68"/>
    <n v="301.92"/>
  </r>
  <r>
    <s v="TAG001308 Broward Campus - Student Services"/>
    <x v="22"/>
    <s v="(Blank)"/>
    <s v="Student Government *1"/>
    <x v="0"/>
    <n v="1300"/>
    <n v="0"/>
    <n v="1300"/>
    <n v="1353.23"/>
  </r>
  <r>
    <s v="TAG001308 Broward Campus - Student Services"/>
    <x v="22"/>
    <s v="(Blank)"/>
    <s v="Student Government *1"/>
    <x v="2"/>
    <n v="36.4"/>
    <n v="0"/>
    <n v="36.4"/>
    <n v="37.89"/>
  </r>
  <r>
    <s v="TAG001309 Student Government - Operations - Davie"/>
    <x v="23"/>
    <s v="(Blank)"/>
    <s v="Student Government *1"/>
    <x v="0"/>
    <n v="104700"/>
    <n v="0"/>
    <n v="0"/>
    <n v="0"/>
  </r>
  <r>
    <s v="TAG001309 Student Government - Operations - Davie"/>
    <x v="23"/>
    <s v="(Blank)"/>
    <s v="Student Government *1"/>
    <x v="1"/>
    <n v="0"/>
    <n v="0"/>
    <n v="0"/>
    <n v="0"/>
  </r>
  <r>
    <s v="TAG001309 Student Government - Operations - Davie"/>
    <x v="23"/>
    <s v="(Blank)"/>
    <s v="Student Government *1"/>
    <x v="2"/>
    <n v="0"/>
    <n v="0"/>
    <n v="0"/>
    <n v="0"/>
  </r>
  <r>
    <s v="TAG001309 Student Government - Operations - Davie"/>
    <x v="23"/>
    <s v="(Blank)"/>
    <s v="Student Government *1"/>
    <x v="3"/>
    <n v="147000"/>
    <n v="0"/>
    <n v="0"/>
    <n v="0"/>
  </r>
  <r>
    <s v="TAG001309 Student Government - Operations - Davie"/>
    <x v="23"/>
    <s v="(Blank)"/>
    <s v="Student Government *1"/>
    <x v="4"/>
    <n v="47900"/>
    <n v="0"/>
    <n v="0"/>
    <n v="0"/>
  </r>
  <r>
    <s v="TAG001310 Student Government - S.A.V.I - Jupiter"/>
    <x v="24"/>
    <s v="(Blank)"/>
    <s v="Student Government *1"/>
    <x v="0"/>
    <n v="5600"/>
    <n v="0"/>
    <n v="5600"/>
    <n v="4999.3500000000004"/>
  </r>
  <r>
    <s v="TAG001310 Student Government - S.A.V.I - Jupiter"/>
    <x v="24"/>
    <s v="(Blank)"/>
    <s v="Student Government *1"/>
    <x v="2"/>
    <n v="156.80000000000001"/>
    <n v="0"/>
    <n v="156.80000000000001"/>
    <n v="139.97999999999999"/>
  </r>
  <r>
    <s v="TAG001311 Student Government - Program Board - Jupiter"/>
    <x v="25"/>
    <s v="(Blank)"/>
    <s v="Student Government *1"/>
    <x v="0"/>
    <n v="90500"/>
    <n v="0"/>
    <n v="90500"/>
    <n v="85436.6"/>
  </r>
  <r>
    <s v="TAG001311 Student Government - Program Board - Jupiter"/>
    <x v="25"/>
    <s v="(Blank)"/>
    <s v="Student Government *1"/>
    <x v="2"/>
    <n v="3054.24"/>
    <n v="0"/>
    <n v="3054.24"/>
    <n v="2891.74"/>
  </r>
  <r>
    <s v="TAG001311 Student Government - Program Board - Jupiter"/>
    <x v="25"/>
    <s v="(Blank)"/>
    <s v="Student Government *1"/>
    <x v="3"/>
    <n v="18580"/>
    <n v="0"/>
    <n v="18580"/>
    <n v="17839.79"/>
  </r>
  <r>
    <s v="TAG001313 Student Government - Campus Recreation Facility Ops"/>
    <x v="26"/>
    <s v="(Blank)"/>
    <s v="Student Government *1"/>
    <x v="4"/>
    <n v="704766"/>
    <n v="0"/>
    <n v="0"/>
    <n v="0"/>
  </r>
  <r>
    <s v="TAG001313 Student Government - Campus Recreation Facility Ops"/>
    <x v="26"/>
    <s v="(Blank)"/>
    <s v="Student Government *1"/>
    <x v="3"/>
    <n v="425431"/>
    <n v="0"/>
    <n v="0"/>
    <n v="0"/>
  </r>
  <r>
    <s v="TAG001313 Student Government - Campus Recreation Facility Ops"/>
    <x v="26"/>
    <s v="(Blank)"/>
    <s v="Student Government *1"/>
    <x v="0"/>
    <n v="454000"/>
    <n v="0"/>
    <n v="0"/>
    <n v="0"/>
  </r>
  <r>
    <s v="TAG001313 Student Government - Campus Recreation Facility Ops"/>
    <x v="26"/>
    <s v="(Blank)"/>
    <s v="Student Government *1"/>
    <x v="1"/>
    <n v="101000"/>
    <n v="0"/>
    <n v="0"/>
    <n v="0"/>
  </r>
  <r>
    <s v="TAG001315 Student Government - Banquet"/>
    <x v="27"/>
    <s v="(Blank)"/>
    <s v="Student Government *1"/>
    <x v="0"/>
    <n v="6000"/>
    <n v="0"/>
    <n v="6000"/>
    <n v="1461.13"/>
  </r>
  <r>
    <s v="TAG001315 Student Government - Banquet"/>
    <x v="27"/>
    <s v="(Blank)"/>
    <s v="Student Government *1"/>
    <x v="2"/>
    <n v="168"/>
    <n v="0"/>
    <n v="168"/>
    <n v="40.909999999999997"/>
  </r>
  <r>
    <s v="TAG001316 Student Government - Student Affairs - Jupiter"/>
    <x v="28"/>
    <s v="(Blank)"/>
    <s v="Student Government *1"/>
    <x v="0"/>
    <n v="7263"/>
    <n v="0"/>
    <n v="7263"/>
    <n v="5066.5600000000004"/>
  </r>
  <r>
    <s v="TAG001316 Student Government - Student Affairs - Jupiter"/>
    <x v="28"/>
    <s v="(Blank)"/>
    <s v="Student Government *1"/>
    <x v="2"/>
    <n v="203.36"/>
    <n v="0"/>
    <n v="203.36"/>
    <n v="141.86000000000001"/>
  </r>
  <r>
    <s v="TAG001317 Sport Club Council"/>
    <x v="29"/>
    <s v="(Blank)"/>
    <s v="Student Government *1"/>
    <x v="0"/>
    <n v="66547"/>
    <n v="0"/>
    <n v="66547"/>
    <n v="60271.09"/>
  </r>
  <r>
    <s v="TAG001317 Sport Club Council"/>
    <x v="29"/>
    <s v="(Blank)"/>
    <s v="Student Government *1"/>
    <x v="2"/>
    <n v="1863.32"/>
    <n v="0"/>
    <n v="1863.32"/>
    <n v="1687.59"/>
  </r>
  <r>
    <s v="TAG001319 Student Government - House Projects - Jupiter"/>
    <x v="30"/>
    <s v="(Blank)"/>
    <s v="Student Government *1"/>
    <x v="0"/>
    <n v="1355"/>
    <n v="0"/>
    <n v="1355"/>
    <n v="876.17"/>
  </r>
  <r>
    <s v="TAG001319 Student Government - House Projects - Jupiter"/>
    <x v="30"/>
    <s v="(Blank)"/>
    <s v="Student Government *1"/>
    <x v="2"/>
    <n v="186.2"/>
    <n v="0"/>
    <n v="186.2"/>
    <n v="79.569999999999993"/>
  </r>
  <r>
    <s v="TAG001319 Student Government - House Projects - Jupiter"/>
    <x v="30"/>
    <s v="(Blank)"/>
    <s v="Student Government *1"/>
    <x v="3"/>
    <n v="5295"/>
    <n v="0"/>
    <n v="5295"/>
    <n v="1965.76"/>
  </r>
  <r>
    <s v="TAG001320 Student Government - House Projects"/>
    <x v="31"/>
    <s v="(Blank)"/>
    <s v="Student Government *1"/>
    <x v="0"/>
    <n v="8500"/>
    <n v="0"/>
    <n v="8500"/>
    <n v="2992.97"/>
  </r>
  <r>
    <s v="TAG001320 Student Government - House Projects"/>
    <x v="31"/>
    <s v="(Blank)"/>
    <s v="Student Government *1"/>
    <x v="2"/>
    <n v="238"/>
    <n v="0"/>
    <n v="238"/>
    <n v="83.8"/>
  </r>
  <r>
    <s v="TAG001321 Student Government - Governor Executive Projects Broward"/>
    <x v="32"/>
    <s v="(Blank)"/>
    <s v="Student Government *1"/>
    <x v="0"/>
    <n v="19000"/>
    <n v="0"/>
    <n v="19000"/>
    <n v="15165.6"/>
  </r>
  <r>
    <s v="TAG001321 Student Government - Governor Executive Projects Broward"/>
    <x v="32"/>
    <s v="(Blank)"/>
    <s v="Student Government *1"/>
    <x v="2"/>
    <n v="532"/>
    <n v="0"/>
    <n v="532"/>
    <n v="424.64"/>
  </r>
  <r>
    <s v="TAG001322 Student Government - Governor Executive Projects Jupiter"/>
    <x v="33"/>
    <s v="(Blank)"/>
    <s v="Student Government *1"/>
    <x v="0"/>
    <n v="14850"/>
    <n v="0"/>
    <n v="14850"/>
    <n v="12577.95"/>
  </r>
  <r>
    <s v="TAG001322 Student Government - Governor Executive Projects Jupiter"/>
    <x v="33"/>
    <s v="(Blank)"/>
    <s v="Student Government *1"/>
    <x v="2"/>
    <n v="415.8"/>
    <n v="0"/>
    <n v="415.8"/>
    <n v="352.18"/>
  </r>
  <r>
    <s v="TAG001323 Diversity Student Services - Jupiter"/>
    <x v="34"/>
    <s v="(Blank)"/>
    <s v="Student Government *1"/>
    <x v="0"/>
    <n v="12100"/>
    <n v="0"/>
    <n v="12100"/>
    <n v="11872.6"/>
  </r>
  <r>
    <s v="TAG001323 Diversity Student Services - Jupiter"/>
    <x v="34"/>
    <s v="(Blank)"/>
    <s v="Student Government *1"/>
    <x v="2"/>
    <n v="338.8"/>
    <n v="0"/>
    <n v="338.8"/>
    <n v="332.43"/>
  </r>
  <r>
    <s v="TAG001324 COSO Administration"/>
    <x v="35"/>
    <s v="(Blank)"/>
    <s v="Student Government *1"/>
    <x v="0"/>
    <n v="28831"/>
    <n v="0"/>
    <n v="28831"/>
    <n v="21271.82"/>
  </r>
  <r>
    <s v="TAG001324 COSO Administration"/>
    <x v="35"/>
    <s v="(Blank)"/>
    <s v="Student Government *1"/>
    <x v="2"/>
    <n v="1309.5899999999999"/>
    <n v="0"/>
    <n v="1309.5899999999999"/>
    <n v="877.91"/>
  </r>
  <r>
    <s v="TAG001324 COSO Administration"/>
    <x v="35"/>
    <s v="(Blank)"/>
    <s v="Student Government *1"/>
    <x v="3"/>
    <n v="17940"/>
    <n v="0"/>
    <n v="17940"/>
    <n v="10082.200000000001"/>
  </r>
  <r>
    <s v="TAG001325 Campus Student Government Marketing - Jupiter"/>
    <x v="36"/>
    <s v="(Blank)"/>
    <s v="Student Government *1"/>
    <x v="0"/>
    <n v="3500"/>
    <n v="0"/>
    <n v="3500"/>
    <n v="3386.12"/>
  </r>
  <r>
    <s v="TAG001325 Campus Student Government Marketing - Jupiter"/>
    <x v="36"/>
    <s v="(Blank)"/>
    <s v="Student Government *1"/>
    <x v="2"/>
    <n v="98"/>
    <n v="0"/>
    <n v="98"/>
    <n v="94.81"/>
  </r>
  <r>
    <s v="TAG001326 Campus Inter-Club Council - Jupiter"/>
    <x v="37"/>
    <s v="(Blank)"/>
    <s v="Student Government *1"/>
    <x v="0"/>
    <n v="6750"/>
    <n v="0"/>
    <n v="6750"/>
    <n v="5657.11"/>
  </r>
  <r>
    <s v="TAG001326 Campus Inter-Club Council - Jupiter"/>
    <x v="37"/>
    <s v="(Blank)"/>
    <s v="Student Government *1"/>
    <x v="1"/>
    <n v="0"/>
    <n v="0"/>
    <n v="0"/>
    <n v="200"/>
  </r>
  <r>
    <s v="TAG001326 Campus Inter-Club Council - Jupiter"/>
    <x v="37"/>
    <s v="(Blank)"/>
    <s v="Student Government *1"/>
    <x v="2"/>
    <n v="189"/>
    <n v="0"/>
    <n v="189"/>
    <n v="158.4"/>
  </r>
  <r>
    <s v="TAG001327 Campus Club Accounts - Broward"/>
    <x v="38"/>
    <s v="(Blank)"/>
    <s v="Student Government *1"/>
    <x v="0"/>
    <n v="17000"/>
    <n v="0"/>
    <n v="17000"/>
    <n v="10730.24"/>
  </r>
  <r>
    <s v="TAG001327 Campus Club Accounts - Broward"/>
    <x v="38"/>
    <s v="(Blank)"/>
    <s v="Student Government *1"/>
    <x v="2"/>
    <n v="476"/>
    <n v="0"/>
    <n v="476"/>
    <n v="300.45"/>
  </r>
  <r>
    <s v="TAG001328 Campus Club Accounts - Jupiter"/>
    <x v="39"/>
    <s v="(Blank)"/>
    <s v="Student Government *1"/>
    <x v="0"/>
    <n v="23000"/>
    <n v="0"/>
    <n v="23000"/>
    <n v="12955.22"/>
  </r>
  <r>
    <s v="TAG001328 Campus Club Accounts - Jupiter"/>
    <x v="39"/>
    <s v="(Blank)"/>
    <s v="Student Government *1"/>
    <x v="2"/>
    <n v="644"/>
    <n v="0"/>
    <n v="644"/>
    <n v="362.75"/>
  </r>
  <r>
    <s v="TAG001329 Student Government - Stipends - Broward"/>
    <x v="40"/>
    <s v="(Blank)"/>
    <s v="Student Government *1"/>
    <x v="0"/>
    <n v="0"/>
    <n v="500"/>
    <n v="500"/>
    <n v="54.66"/>
  </r>
  <r>
    <s v="TAG001329 Student Government - Stipends - Broward"/>
    <x v="40"/>
    <s v="(Blank)"/>
    <s v="Student Government *1"/>
    <x v="2"/>
    <n v="2365.5500000000002"/>
    <n v="0"/>
    <n v="2365.5500000000002"/>
    <n v="1814.86"/>
  </r>
  <r>
    <s v="TAG001329 Student Government - Stipends - Broward"/>
    <x v="40"/>
    <s v="(Blank)"/>
    <s v="Student Government *1"/>
    <x v="3"/>
    <n v="84484"/>
    <n v="-500"/>
    <n v="83984"/>
    <n v="64761.87"/>
  </r>
  <r>
    <s v="TAG001330 Student Government - Stipends"/>
    <x v="41"/>
    <s v="(Blank)"/>
    <s v="Student Government *1"/>
    <x v="0"/>
    <n v="400"/>
    <n v="0"/>
    <n v="400"/>
    <n v="450.83"/>
  </r>
  <r>
    <s v="TAG001330 Student Government - Stipends"/>
    <x v="41"/>
    <s v="(Blank)"/>
    <s v="Student Government *1"/>
    <x v="2"/>
    <n v="3298.79"/>
    <n v="0"/>
    <n v="3298.79"/>
    <n v="1936.51"/>
  </r>
  <r>
    <s v="TAG001330 Student Government - Stipends"/>
    <x v="41"/>
    <s v="(Blank)"/>
    <s v="Student Government *1"/>
    <x v="3"/>
    <n v="117414"/>
    <n v="0"/>
    <n v="117414"/>
    <n v="68710.23"/>
  </r>
  <r>
    <s v="TAG001331 Student Government - Student Accessibility Services"/>
    <x v="42"/>
    <s v="(Blank)"/>
    <s v="Student Government *1"/>
    <x v="0"/>
    <n v="8000"/>
    <n v="0"/>
    <n v="8000"/>
    <n v="4962.58"/>
  </r>
  <r>
    <s v="TAG001331 Student Government - Student Accessibility Services"/>
    <x v="42"/>
    <s v="(Blank)"/>
    <s v="Student Government *1"/>
    <x v="2"/>
    <n v="224"/>
    <n v="0"/>
    <n v="224"/>
    <n v="138.94999999999999"/>
  </r>
  <r>
    <s v="TAG001332 Student Government - Night Owls"/>
    <x v="43"/>
    <s v="(Blank)"/>
    <s v="Student Government *1"/>
    <x v="0"/>
    <n v="35000"/>
    <n v="-4000"/>
    <n v="31000"/>
    <n v="12585.2"/>
  </r>
  <r>
    <s v="TAG001332 Student Government - Night Owls"/>
    <x v="43"/>
    <s v="(Blank)"/>
    <s v="Student Government *1"/>
    <x v="2"/>
    <n v="3349.92"/>
    <n v="0"/>
    <n v="3349.92"/>
    <n v="987.53"/>
  </r>
  <r>
    <s v="TAG001332 Student Government - Night Owls"/>
    <x v="43"/>
    <s v="(Blank)"/>
    <s v="Student Government *1"/>
    <x v="3"/>
    <n v="84640"/>
    <n v="4000"/>
    <n v="88640"/>
    <n v="22683.47"/>
  </r>
  <r>
    <s v="TAG001333 Student Government - ICC Revenue - Broward"/>
    <x v="44"/>
    <s v="(Blank)"/>
    <s v="Student Government *1"/>
    <x v="0"/>
    <n v="2500"/>
    <n v="0"/>
    <n v="2500"/>
    <n v="2143.2800000000002"/>
  </r>
  <r>
    <s v="TAG001333 Student Government - ICC Revenue - Broward"/>
    <x v="44"/>
    <s v="(Blank)"/>
    <s v="Student Government *1"/>
    <x v="2"/>
    <n v="70"/>
    <n v="0"/>
    <n v="70"/>
    <n v="60.01"/>
  </r>
  <r>
    <s v="TAG001334 Student Government - Governor - Projects"/>
    <x v="45"/>
    <s v="(Blank)"/>
    <s v="Student Government *1"/>
    <x v="0"/>
    <n v="36000"/>
    <n v="0"/>
    <n v="36000"/>
    <n v="32708.94"/>
  </r>
  <r>
    <s v="TAG001334 Student Government - Governor - Projects"/>
    <x v="45"/>
    <s v="(Blank)"/>
    <s v="Student Government *1"/>
    <x v="2"/>
    <n v="1008"/>
    <n v="0"/>
    <n v="1008"/>
    <n v="915.85"/>
  </r>
  <r>
    <s v="TAG001336 Student Government - COSO"/>
    <x v="46"/>
    <s v="(Blank)"/>
    <s v="Student Government *1"/>
    <x v="0"/>
    <n v="153400"/>
    <n v="0"/>
    <n v="153400"/>
    <n v="112517.75999999999"/>
  </r>
  <r>
    <s v="TAG001336 Student Government - COSO"/>
    <x v="46"/>
    <s v="(Blank)"/>
    <s v="Student Government *1"/>
    <x v="2"/>
    <n v="4295.2"/>
    <n v="0"/>
    <n v="4295.2"/>
    <n v="3150.5"/>
  </r>
  <r>
    <s v="TAG001337 Student Government - House Contingency Broward"/>
    <x v="47"/>
    <s v="(Blank)"/>
    <s v="Student Government *1"/>
    <x v="0"/>
    <n v="4145"/>
    <n v="0"/>
    <n v="4145"/>
    <n v="0"/>
  </r>
  <r>
    <s v="TAG001337 Student Government - House Contingency Broward"/>
    <x v="47"/>
    <s v="(Blank)"/>
    <s v="Student Government *1"/>
    <x v="2"/>
    <n v="116.06"/>
    <n v="0"/>
    <n v="116.06"/>
    <n v="0"/>
  </r>
  <r>
    <s v="TAG001339 Student Government - Contingency"/>
    <x v="48"/>
    <s v="(Blank)"/>
    <s v="Student Government *1"/>
    <x v="0"/>
    <n v="17549"/>
    <n v="0"/>
    <n v="17549"/>
    <n v="9980.4"/>
  </r>
  <r>
    <s v="TAG001339 Student Government - Contingency"/>
    <x v="48"/>
    <s v="(Blank)"/>
    <s v="Student Government *1"/>
    <x v="2"/>
    <n v="491.37"/>
    <n v="0"/>
    <n v="491.37"/>
    <n v="279.45"/>
  </r>
  <r>
    <s v="TAG001341 Student Government - Aids/Peer Education"/>
    <x v="49"/>
    <s v="(Blank)"/>
    <s v="Student Government *1"/>
    <x v="0"/>
    <n v="23855"/>
    <n v="0"/>
    <n v="23855"/>
    <n v="6797.48"/>
  </r>
  <r>
    <s v="TAG001341 Student Government - Aids/Peer Education"/>
    <x v="49"/>
    <s v="(Blank)"/>
    <s v="Student Government *1"/>
    <x v="2"/>
    <n v="794.95"/>
    <n v="0"/>
    <n v="794.95"/>
    <n v="190.33"/>
  </r>
  <r>
    <s v="TAG001341 Student Government - Aids/Peer Education"/>
    <x v="49"/>
    <s v="(Blank)"/>
    <s v="Student Government *1"/>
    <x v="3"/>
    <n v="4536"/>
    <n v="0"/>
    <n v="4536"/>
    <n v="0"/>
  </r>
  <r>
    <s v="TAG001342 Black Student Union"/>
    <x v="50"/>
    <s v="(Blank)"/>
    <s v="Student Government *1"/>
    <x v="0"/>
    <n v="91692"/>
    <n v="0"/>
    <n v="91692"/>
    <n v="81347.12"/>
  </r>
  <r>
    <s v="TAG001342 Black Student Union"/>
    <x v="50"/>
    <s v="(Blank)"/>
    <s v="Student Government *1"/>
    <x v="2"/>
    <n v="3718.88"/>
    <n v="0"/>
    <n v="3718.88"/>
    <n v="2967.02"/>
  </r>
  <r>
    <s v="TAG001342 Black Student Union"/>
    <x v="50"/>
    <s v="(Blank)"/>
    <s v="Student Government *1"/>
    <x v="3"/>
    <n v="41125"/>
    <n v="0"/>
    <n v="41125"/>
    <n v="24617.88"/>
  </r>
  <r>
    <s v="TAG001343 Student Government - Administration - Broward"/>
    <x v="51"/>
    <s v="(Blank)"/>
    <s v="Student Government *1"/>
    <x v="0"/>
    <n v="42500"/>
    <n v="0"/>
    <n v="42500"/>
    <n v="34845.61"/>
  </r>
  <r>
    <s v="TAG001343 Student Government - Administration - Broward"/>
    <x v="51"/>
    <s v="(Blank)"/>
    <s v="Student Government *1"/>
    <x v="2"/>
    <n v="1190"/>
    <n v="0"/>
    <n v="1190"/>
    <n v="975.68"/>
  </r>
  <r>
    <s v="TAG001344 Student Government - Administration - Jupiter"/>
    <x v="52"/>
    <s v="(Blank)"/>
    <s v="Student Government *1"/>
    <x v="0"/>
    <n v="4405"/>
    <n v="1073.29"/>
    <n v="5478.29"/>
    <n v="4730.43"/>
  </r>
  <r>
    <s v="TAG001344 Student Government - Administration - Jupiter"/>
    <x v="52"/>
    <s v="(Blank)"/>
    <s v="Student Government *1"/>
    <x v="2"/>
    <n v="1463.28"/>
    <n v="0"/>
    <n v="1463.28"/>
    <n v="1382.32"/>
  </r>
  <r>
    <s v="TAG001344 Student Government - Administration - Jupiter"/>
    <x v="52"/>
    <s v="(Blank)"/>
    <s v="Student Government *1"/>
    <x v="3"/>
    <n v="47855"/>
    <n v="-1073.29"/>
    <n v="46781.71"/>
    <n v="44638.080000000002"/>
  </r>
  <r>
    <s v="TAG001345 Student Government - Administration"/>
    <x v="53"/>
    <s v="(Blank)"/>
    <s v="Student Government *1"/>
    <x v="0"/>
    <n v="10500"/>
    <n v="0"/>
    <n v="10500"/>
    <n v="8505.26"/>
  </r>
  <r>
    <s v="TAG001345 Student Government - Administration"/>
    <x v="53"/>
    <s v="(Blank)"/>
    <s v="Student Government *1"/>
    <x v="2"/>
    <n v="294"/>
    <n v="0"/>
    <n v="294"/>
    <n v="238.15"/>
  </r>
  <r>
    <s v="TAG001346 Boca Graduate Students Programs (inactive)"/>
    <x v="54"/>
    <s v="(Blank)"/>
    <s v="Student Government *1"/>
    <x v="0"/>
    <n v="0"/>
    <n v="0"/>
    <n v="0"/>
    <n v="25.96"/>
  </r>
  <r>
    <s v="TAG001346 Boca Graduate Students Programs (inactive)"/>
    <x v="54"/>
    <s v="(Blank)"/>
    <s v="Student Government *1"/>
    <x v="2"/>
    <n v="0"/>
    <n v="0"/>
    <n v="0"/>
    <n v="0.73"/>
  </r>
  <r>
    <s v="TAG001347 Unallocated Student Activity Fees"/>
    <x v="55"/>
    <s v="BT-685 FY18-CI+A - Student Union  Renovation-Boca"/>
    <s v="Student Government *1"/>
    <x v="0"/>
    <n v="0"/>
    <n v="850000"/>
    <n v="850000"/>
    <n v="0"/>
  </r>
  <r>
    <s v="TAG001347 Unallocated Student Activity Fees"/>
    <x v="55"/>
    <s v="(Blank)"/>
    <s v="Student Government *1"/>
    <x v="0"/>
    <n v="0"/>
    <n v="-850000"/>
    <n v="-850000"/>
    <n v="93836"/>
  </r>
  <r>
    <s v="TAG001347 Unallocated Student Activity Fees"/>
    <x v="55"/>
    <s v="(Blank)"/>
    <s v="Student Government *1"/>
    <x v="2"/>
    <n v="8955"/>
    <n v="0"/>
    <n v="8955"/>
    <n v="89408.41"/>
  </r>
  <r>
    <s v="TAG001488 Student Government - Conference Travel"/>
    <x v="56"/>
    <s v="(Blank)"/>
    <s v="Student Government *1"/>
    <x v="0"/>
    <n v="75000"/>
    <n v="0"/>
    <n v="75000"/>
    <n v="57817.54"/>
  </r>
  <r>
    <s v="TAG001488 Student Government - Conference Travel"/>
    <x v="56"/>
    <s v="(Blank)"/>
    <s v="Student Government *1"/>
    <x v="2"/>
    <n v="2380"/>
    <n v="0"/>
    <n v="2380"/>
    <n v="1681.26"/>
  </r>
  <r>
    <s v="TAG001488 Student Government - Conference Travel"/>
    <x v="56"/>
    <s v="(Blank)"/>
    <s v="Student Government *1"/>
    <x v="3"/>
    <n v="10000"/>
    <n v="0"/>
    <n v="10000"/>
    <n v="2227.5"/>
  </r>
  <r>
    <s v="TAG001489 Student Government - Program Board"/>
    <x v="57"/>
    <s v="(Blank)"/>
    <s v="Student Government *1"/>
    <x v="0"/>
    <n v="374970"/>
    <n v="0"/>
    <n v="374970"/>
    <n v="335723.12"/>
  </r>
  <r>
    <s v="TAG001489 Student Government - Program Board"/>
    <x v="57"/>
    <s v="(Blank)"/>
    <s v="Student Government *1"/>
    <x v="2"/>
    <n v="12313.28"/>
    <n v="0"/>
    <n v="12313.28"/>
    <n v="10237.450000000001"/>
  </r>
  <r>
    <s v="TAG001489 Student Government - Program Board"/>
    <x v="57"/>
    <s v="(Blank)"/>
    <s v="Student Government *1"/>
    <x v="3"/>
    <n v="64790"/>
    <n v="0"/>
    <n v="64790"/>
    <n v="29899.98"/>
  </r>
  <r>
    <s v="TAG001490 Student Government - S.A.V.I"/>
    <x v="58"/>
    <s v="(Blank)"/>
    <s v="Student Government *1"/>
    <x v="0"/>
    <n v="19795"/>
    <n v="-1751.63"/>
    <n v="18043.37"/>
    <n v="11384.22"/>
  </r>
  <r>
    <s v="TAG001490 Student Government - S.A.V.I"/>
    <x v="58"/>
    <s v="(Blank)"/>
    <s v="Student Government *1"/>
    <x v="2"/>
    <n v="2776.96"/>
    <n v="0"/>
    <n v="2776.96"/>
    <n v="2393.1999999999998"/>
  </r>
  <r>
    <s v="TAG001490 Student Government - S.A.V.I"/>
    <x v="58"/>
    <s v="(Blank)"/>
    <s v="Student Government *1"/>
    <x v="3"/>
    <n v="14864"/>
    <n v="0"/>
    <n v="14864"/>
    <n v="7817"/>
  </r>
  <r>
    <s v="TAG001490 Student Government - S.A.V.I"/>
    <x v="58"/>
    <s v="(Blank)"/>
    <s v="Student Government *1"/>
    <x v="4"/>
    <n v="64518.25"/>
    <n v="1751.63"/>
    <n v="66269.88"/>
    <n v="66269.899999999994"/>
  </r>
  <r>
    <s v="TAG001492 Director of Student Media"/>
    <x v="59"/>
    <s v="(Blank)"/>
    <s v="Student Government *1"/>
    <x v="0"/>
    <n v="10000"/>
    <n v="-836.91"/>
    <n v="9163.09"/>
    <n v="7016.82"/>
  </r>
  <r>
    <s v="TAG001492 Director of Student Media"/>
    <x v="59"/>
    <s v="(Blank)"/>
    <s v="Student Government *1"/>
    <x v="2"/>
    <n v="6059.76"/>
    <n v="0"/>
    <n v="6059.76"/>
    <n v="5798.55"/>
  </r>
  <r>
    <s v="TAG001492 Director of Student Media"/>
    <x v="59"/>
    <s v="(Blank)"/>
    <s v="Student Government *1"/>
    <x v="3"/>
    <n v="7600"/>
    <n v="1912.76"/>
    <n v="9512.76"/>
    <n v="7757.76"/>
  </r>
  <r>
    <s v="TAG001492 Director of Student Media"/>
    <x v="59"/>
    <s v="(Blank)"/>
    <s v="Student Government *1"/>
    <x v="4"/>
    <n v="198819.91"/>
    <n v="-1075.8499999999999"/>
    <n v="197744.06"/>
    <n v="192316.02"/>
  </r>
  <r>
    <s v="TAG001493 Diversity Award Training"/>
    <x v="60"/>
    <s v="(Blank)"/>
    <s v="Student Government *1"/>
    <x v="0"/>
    <n v="28000"/>
    <n v="0"/>
    <n v="28000"/>
    <n v="21588.41"/>
  </r>
  <r>
    <s v="TAG001493 Diversity Award Training"/>
    <x v="60"/>
    <s v="(Blank)"/>
    <s v="Student Government *1"/>
    <x v="2"/>
    <n v="1089.76"/>
    <n v="0"/>
    <n v="1089.76"/>
    <n v="891.57"/>
  </r>
  <r>
    <s v="TAG001493 Diversity Award Training"/>
    <x v="60"/>
    <s v="(Blank)"/>
    <s v="Student Government *1"/>
    <x v="3"/>
    <n v="10920"/>
    <n v="0"/>
    <n v="10920"/>
    <n v="10253.280000000001"/>
  </r>
  <r>
    <s v="TAG001494 Graduate and Professional Clubs"/>
    <x v="61"/>
    <s v="(Blank)"/>
    <s v="Student Government *1"/>
    <x v="0"/>
    <n v="32228"/>
    <n v="0"/>
    <n v="32228"/>
    <n v="25234.04"/>
  </r>
  <r>
    <s v="TAG001494 Graduate and Professional Clubs"/>
    <x v="61"/>
    <s v="(Blank)"/>
    <s v="Student Government *1"/>
    <x v="2"/>
    <n v="902.38"/>
    <n v="0"/>
    <n v="902.38"/>
    <n v="706.55"/>
  </r>
  <r>
    <s v="TAG001495 Graduate Student Association"/>
    <x v="62"/>
    <s v="(Blank)"/>
    <s v="Student Government *1"/>
    <x v="0"/>
    <n v="165147"/>
    <n v="0"/>
    <n v="165147"/>
    <n v="137628.94"/>
  </r>
  <r>
    <s v="TAG001495 Graduate Student Association"/>
    <x v="62"/>
    <s v="(Blank)"/>
    <s v="Student Government *1"/>
    <x v="2"/>
    <n v="5689.26"/>
    <n v="0"/>
    <n v="5689.26"/>
    <n v="4194.6899999999996"/>
  </r>
  <r>
    <s v="TAG001495 Graduate Student Association"/>
    <x v="62"/>
    <s v="(Blank)"/>
    <s v="Student Government *1"/>
    <x v="3"/>
    <n v="38041"/>
    <n v="0"/>
    <n v="38041"/>
    <n v="12181.41"/>
  </r>
  <r>
    <s v="TAG001496 Homecoming"/>
    <x v="63"/>
    <s v="(Blank)"/>
    <s v="Student Government *1"/>
    <x v="0"/>
    <n v="187340"/>
    <n v="13000"/>
    <n v="200340"/>
    <n v="187437.19"/>
  </r>
  <r>
    <s v="TAG001496 Homecoming"/>
    <x v="63"/>
    <s v="(Blank)"/>
    <s v="Student Government *1"/>
    <x v="2"/>
    <n v="6169.52"/>
    <n v="0"/>
    <n v="6169.52"/>
    <n v="5302.11"/>
  </r>
  <r>
    <s v="TAG001496 Homecoming"/>
    <x v="63"/>
    <s v="(Blank)"/>
    <s v="Student Government *1"/>
    <x v="3"/>
    <n v="33000"/>
    <n v="-13000"/>
    <n v="20000"/>
    <n v="1924.01"/>
  </r>
  <r>
    <s v="TAG001498 LGBTQA Resource Center"/>
    <x v="64"/>
    <s v="(Blank)"/>
    <s v="Student Government *1"/>
    <x v="0"/>
    <n v="12300"/>
    <n v="-5961.57"/>
    <n v="6338.43"/>
    <n v="6469.56"/>
  </r>
  <r>
    <s v="TAG001498 LGBTQA Resource Center"/>
    <x v="64"/>
    <s v="(Blank)"/>
    <s v="Student Government *1"/>
    <x v="2"/>
    <n v="1774.55"/>
    <n v="0"/>
    <n v="1774.55"/>
    <n v="1787.83"/>
  </r>
  <r>
    <s v="TAG001498 LGBTQA Resource Center"/>
    <x v="64"/>
    <s v="(Blank)"/>
    <s v="Student Government *1"/>
    <x v="4"/>
    <n v="51076.95"/>
    <n v="5961.57"/>
    <n v="57038.52"/>
    <n v="57381.55"/>
  </r>
  <r>
    <s v="TAG001499 Student Government - Lobby"/>
    <x v="65"/>
    <s v="(Blank)"/>
    <s v="Student Government *1"/>
    <x v="0"/>
    <n v="11985"/>
    <n v="0"/>
    <n v="11985"/>
    <n v="7641.5"/>
  </r>
  <r>
    <s v="TAG001499 Student Government - Lobby"/>
    <x v="65"/>
    <s v="(Blank)"/>
    <s v="Student Government *1"/>
    <x v="2"/>
    <n v="335.58"/>
    <n v="0"/>
    <n v="335.58"/>
    <n v="213.96"/>
  </r>
  <r>
    <s v="TAG001500 Office of Greek Life"/>
    <x v="66"/>
    <s v="(Blank)"/>
    <s v="Student Government *1"/>
    <x v="0"/>
    <n v="23520"/>
    <n v="0"/>
    <n v="23520"/>
    <n v="18648.86"/>
  </r>
  <r>
    <s v="TAG001500 Office of Greek Life"/>
    <x v="66"/>
    <s v="(Blank)"/>
    <s v="Student Government *1"/>
    <x v="2"/>
    <n v="4652.96"/>
    <n v="0"/>
    <n v="4652.96"/>
    <n v="4558.5"/>
  </r>
  <r>
    <s v="TAG001500 Office of Greek Life"/>
    <x v="66"/>
    <s v="(Blank)"/>
    <s v="Student Government *1"/>
    <x v="3"/>
    <n v="6900"/>
    <n v="0"/>
    <n v="6900"/>
    <n v="3150"/>
  </r>
  <r>
    <s v="TAG001500 Office of Greek Life"/>
    <x v="66"/>
    <s v="(Blank)"/>
    <s v="Student Government *1"/>
    <x v="4"/>
    <n v="135757.16"/>
    <n v="0"/>
    <n v="135757.16"/>
    <n v="141004.79"/>
  </r>
  <r>
    <s v="TAG001501 Student Accessibility Week"/>
    <x v="67"/>
    <s v="(Blank)"/>
    <s v="Student Government *1"/>
    <x v="0"/>
    <n v="9655"/>
    <n v="0"/>
    <n v="9655"/>
    <n v="6761.65"/>
  </r>
  <r>
    <s v="TAG001501 Student Accessibility Week"/>
    <x v="67"/>
    <s v="(Blank)"/>
    <s v="Student Government *1"/>
    <x v="2"/>
    <n v="270.33999999999997"/>
    <n v="0"/>
    <n v="270.33999999999997"/>
    <n v="189.33"/>
  </r>
  <r>
    <s v="TAG001502 President Executive Projects"/>
    <x v="68"/>
    <s v="(Blank)"/>
    <s v="Student Government *1"/>
    <x v="0"/>
    <n v="60000"/>
    <n v="0"/>
    <n v="60000"/>
    <n v="47167.27"/>
  </r>
  <r>
    <s v="TAG001502 President Executive Projects"/>
    <x v="68"/>
    <s v="(Blank)"/>
    <s v="Student Government *1"/>
    <x v="2"/>
    <n v="1680"/>
    <n v="0"/>
    <n v="1680"/>
    <n v="1320.68"/>
  </r>
  <r>
    <s v="TAG001503 Radio Station"/>
    <x v="69"/>
    <s v="(Blank)"/>
    <s v="Student Government *1"/>
    <x v="0"/>
    <n v="30100"/>
    <n v="0"/>
    <n v="30100"/>
    <n v="23390.13"/>
  </r>
  <r>
    <s v="TAG001503 Radio Station"/>
    <x v="69"/>
    <s v="(Blank)"/>
    <s v="Student Government *1"/>
    <x v="2"/>
    <n v="1928.95"/>
    <n v="0"/>
    <n v="1928.95"/>
    <n v="1327.04"/>
  </r>
  <r>
    <s v="TAG001503 Radio Station"/>
    <x v="69"/>
    <s v="(Blank)"/>
    <s v="Student Government *1"/>
    <x v="3"/>
    <n v="38791"/>
    <n v="0"/>
    <n v="38791"/>
    <n v="24003.87"/>
  </r>
  <r>
    <s v="TAG001504 Senate Contingency"/>
    <x v="70"/>
    <s v="(Blank)"/>
    <s v="Student Government *1"/>
    <x v="0"/>
    <n v="40000"/>
    <n v="0"/>
    <n v="40000"/>
    <n v="33066.18"/>
  </r>
  <r>
    <s v="TAG001504 Senate Contingency"/>
    <x v="70"/>
    <s v="(Blank)"/>
    <s v="Student Government *1"/>
    <x v="2"/>
    <n v="1120"/>
    <n v="0"/>
    <n v="1120"/>
    <n v="925.85"/>
  </r>
  <r>
    <s v="TAG001505 Student Government - Accounting &amp; Budget Office"/>
    <x v="71"/>
    <s v="(Blank)"/>
    <s v="Student Government *1"/>
    <x v="0"/>
    <n v="6300"/>
    <n v="5646.81"/>
    <n v="11946.81"/>
    <n v="5626.84"/>
  </r>
  <r>
    <s v="TAG001505 Student Government - Accounting &amp; Budget Office"/>
    <x v="71"/>
    <s v="(Blank)"/>
    <s v="Student Government *1"/>
    <x v="1"/>
    <n v="0"/>
    <n v="0"/>
    <n v="0"/>
    <n v="5145.1400000000003"/>
  </r>
  <r>
    <s v="TAG001505 Student Government - Accounting &amp; Budget Office"/>
    <x v="71"/>
    <s v="(Blank)"/>
    <s v="Student Government *1"/>
    <x v="2"/>
    <n v="5600.3"/>
    <n v="0"/>
    <n v="5600.3"/>
    <n v="4809.6400000000003"/>
  </r>
  <r>
    <s v="TAG001505 Student Government - Accounting &amp; Budget Office"/>
    <x v="71"/>
    <s v="(Blank)"/>
    <s v="Student Government *1"/>
    <x v="3"/>
    <n v="18500"/>
    <n v="-5095.29"/>
    <n v="13404.71"/>
    <n v="6794.21"/>
  </r>
  <r>
    <s v="TAG001505 Student Government - Accounting &amp; Budget Office"/>
    <x v="71"/>
    <s v="(Blank)"/>
    <s v="Student Government *1"/>
    <x v="4"/>
    <n v="175210.55"/>
    <n v="-551.52"/>
    <n v="174659.03"/>
    <n v="159351.65"/>
  </r>
  <r>
    <s v="TAG001506 Student Government - Elections"/>
    <x v="72"/>
    <s v="(Blank)"/>
    <s v="Student Government *1"/>
    <x v="0"/>
    <n v="6000"/>
    <n v="0"/>
    <n v="6000"/>
    <n v="3290.31"/>
  </r>
  <r>
    <s v="TAG001506 Student Government - Elections"/>
    <x v="72"/>
    <s v="(Blank)"/>
    <s v="Student Government *1"/>
    <x v="2"/>
    <n v="823.2"/>
    <n v="0"/>
    <n v="823.2"/>
    <n v="324.81"/>
  </r>
  <r>
    <s v="TAG001506 Student Government - Elections"/>
    <x v="72"/>
    <s v="(Blank)"/>
    <s v="Student Government *1"/>
    <x v="3"/>
    <n v="23400"/>
    <n v="0"/>
    <n v="23400"/>
    <n v="8310.1299999999992"/>
  </r>
  <r>
    <s v="TAG001507 Student Government - Judicial Branch"/>
    <x v="73"/>
    <s v="(Blank)"/>
    <s v="Student Government *1"/>
    <x v="0"/>
    <n v="1900"/>
    <n v="0"/>
    <n v="1900"/>
    <n v="1109.94"/>
  </r>
  <r>
    <s v="TAG001507 Student Government - Judicial Branch"/>
    <x v="73"/>
    <s v="(Blank)"/>
    <s v="Student Government *1"/>
    <x v="2"/>
    <n v="188.66"/>
    <n v="0"/>
    <n v="188.66"/>
    <n v="132.66999999999999"/>
  </r>
  <r>
    <s v="TAG001507 Student Government - Judicial Branch"/>
    <x v="73"/>
    <s v="(Blank)"/>
    <s v="Student Government *1"/>
    <x v="3"/>
    <n v="4838"/>
    <n v="0"/>
    <n v="4838"/>
    <n v="3628.2"/>
  </r>
  <r>
    <s v="TAG001508 Student Government - Television Station"/>
    <x v="74"/>
    <s v="(Blank)"/>
    <s v="Student Government *1"/>
    <x v="0"/>
    <n v="35000"/>
    <n v="0"/>
    <n v="35000"/>
    <n v="26617.58"/>
  </r>
  <r>
    <s v="TAG001508 Student Government - Television Station"/>
    <x v="74"/>
    <s v="(Blank)"/>
    <s v="Student Government *1"/>
    <x v="2"/>
    <n v="2038.4"/>
    <n v="0"/>
    <n v="2038.4"/>
    <n v="1626.17"/>
  </r>
  <r>
    <s v="TAG001508 Student Government - Television Station"/>
    <x v="74"/>
    <s v="(Blank)"/>
    <s v="Student Government *1"/>
    <x v="3"/>
    <n v="37800"/>
    <n v="0"/>
    <n v="37800"/>
    <n v="31459.98"/>
  </r>
  <r>
    <s v="TAG001509 Student Government - Advisor Office"/>
    <x v="75"/>
    <s v="(Blank)"/>
    <s v="Student Government *1"/>
    <x v="0"/>
    <n v="30650"/>
    <n v="-2910"/>
    <n v="27740"/>
    <n v="5322.59"/>
  </r>
  <r>
    <s v="TAG001509 Student Government - Advisor Office"/>
    <x v="75"/>
    <s v="(Blank)"/>
    <s v="Student Government *1"/>
    <x v="2"/>
    <n v="4828.1899999999996"/>
    <n v="0"/>
    <n v="4828.1899999999996"/>
    <n v="3891.61"/>
  </r>
  <r>
    <s v="TAG001509 Student Government - Advisor Office"/>
    <x v="75"/>
    <s v="(Blank)"/>
    <s v="Student Government *1"/>
    <x v="3"/>
    <n v="35040"/>
    <n v="0"/>
    <n v="35040"/>
    <n v="24007.919999999998"/>
  </r>
  <r>
    <s v="TAG001509 Student Government - Advisor Office"/>
    <x v="75"/>
    <s v="(Blank)"/>
    <s v="Student Government *1"/>
    <x v="4"/>
    <n v="106745.28"/>
    <n v="2910"/>
    <n v="109655.28"/>
    <n v="109655.62"/>
  </r>
  <r>
    <s v="TAG001510 Student Government - Operations"/>
    <x v="76"/>
    <s v="(Blank)"/>
    <s v="Student Government *1"/>
    <x v="0"/>
    <n v="5250"/>
    <n v="0"/>
    <n v="5250"/>
    <n v="5609.27"/>
  </r>
  <r>
    <s v="TAG001510 Student Government - Operations"/>
    <x v="76"/>
    <s v="(Blank)"/>
    <s v="Student Government *1"/>
    <x v="2"/>
    <n v="147"/>
    <n v="0"/>
    <n v="147"/>
    <n v="157.06"/>
  </r>
  <r>
    <s v="TAG001511 Student Government - Senate"/>
    <x v="77"/>
    <s v="(Blank)"/>
    <s v="Student Government *1"/>
    <x v="0"/>
    <n v="6000"/>
    <n v="0"/>
    <n v="6000"/>
    <n v="1383.93"/>
  </r>
  <r>
    <s v="TAG001511 Student Government - Senate"/>
    <x v="77"/>
    <s v="(Blank)"/>
    <s v="Student Government *1"/>
    <x v="2"/>
    <n v="168"/>
    <n v="0"/>
    <n v="168"/>
    <n v="38.75"/>
  </r>
  <r>
    <s v="TAG001512 Student Leadership Conference"/>
    <x v="78"/>
    <s v="(Blank)"/>
    <s v="Student Government *1"/>
    <x v="0"/>
    <n v="0"/>
    <n v="0"/>
    <n v="0"/>
    <n v="5.51"/>
  </r>
  <r>
    <s v="TAG001512 Student Leadership Conference"/>
    <x v="78"/>
    <s v="(Blank)"/>
    <s v="Student Government *1"/>
    <x v="2"/>
    <n v="0"/>
    <n v="0"/>
    <n v="0"/>
    <n v="0.15"/>
  </r>
  <r>
    <s v="TAG001512 Student Leadership Conference"/>
    <x v="78"/>
    <s v="(Blank)"/>
    <s v="Student Government *1"/>
    <x v="3"/>
    <n v="0"/>
    <n v="0"/>
    <n v="0"/>
    <n v="0"/>
  </r>
  <r>
    <s v="TAG001513 Traditions Projects-Diver. Way"/>
    <x v="79"/>
    <s v="(Blank)"/>
    <s v="Student Government *1"/>
    <x v="0"/>
    <n v="64089"/>
    <n v="0"/>
    <n v="64089"/>
    <n v="63051.02"/>
  </r>
  <r>
    <s v="TAG001513 Traditions Projects-Diver. Way"/>
    <x v="79"/>
    <s v="(Blank)"/>
    <s v="Student Government *1"/>
    <x v="2"/>
    <n v="1794.49"/>
    <n v="0"/>
    <n v="1794.49"/>
    <n v="1765.43"/>
  </r>
  <r>
    <s v="TAG001514 University Press Newspaper"/>
    <x v="80"/>
    <s v="(Blank)"/>
    <s v="Student Government *1"/>
    <x v="0"/>
    <n v="19912"/>
    <n v="0"/>
    <n v="19912"/>
    <n v="17860.650000000001"/>
  </r>
  <r>
    <s v="TAG001514 University Press Newspaper"/>
    <x v="80"/>
    <s v="(Blank)"/>
    <s v="Student Government *1"/>
    <x v="2"/>
    <n v="1630.55"/>
    <n v="0"/>
    <n v="1630.55"/>
    <n v="976"/>
  </r>
  <r>
    <s v="TAG001514 University Press Newspaper"/>
    <x v="80"/>
    <s v="(Blank)"/>
    <s v="Student Government *1"/>
    <x v="3"/>
    <n v="38322"/>
    <n v="0"/>
    <n v="38322"/>
    <n v="16996.28"/>
  </r>
  <r>
    <s v="TAG001515 University Wide Stipends"/>
    <x v="81"/>
    <s v="(Blank)"/>
    <s v="Student Government *1"/>
    <x v="0"/>
    <n v="6500"/>
    <n v="0"/>
    <n v="6500"/>
    <n v="5848.5"/>
  </r>
  <r>
    <s v="TAG001515 University Wide Stipends"/>
    <x v="81"/>
    <s v="(Blank)"/>
    <s v="Student Government *1"/>
    <x v="2"/>
    <n v="2589.44"/>
    <n v="0"/>
    <n v="2589.44"/>
    <n v="1847.66"/>
  </r>
  <r>
    <s v="TAG001515 University Wide Stipends"/>
    <x v="81"/>
    <s v="(Blank)"/>
    <s v="Student Government *1"/>
    <x v="3"/>
    <n v="85980"/>
    <n v="0"/>
    <n v="85980"/>
    <n v="60139.7"/>
  </r>
  <r>
    <s v="TAG001516 Military and Veterans Student Success Center"/>
    <x v="82"/>
    <s v="(Blank)"/>
    <s v="Student Government *1"/>
    <x v="0"/>
    <n v="9300"/>
    <n v="0"/>
    <n v="9300"/>
    <n v="8310.07"/>
  </r>
  <r>
    <s v="TAG001516 Military and Veterans Student Success Center"/>
    <x v="82"/>
    <s v="(Blank)"/>
    <s v="Student Government *1"/>
    <x v="2"/>
    <n v="260.39999999999998"/>
    <n v="0"/>
    <n v="260.39999999999998"/>
    <n v="232.68"/>
  </r>
  <r>
    <s v="TAG001517 Student Government - Vice President's Executive Project"/>
    <x v="83"/>
    <s v="(Blank)"/>
    <s v="Student Government *1"/>
    <x v="0"/>
    <n v="8000"/>
    <n v="0"/>
    <n v="8000"/>
    <n v="2995.72"/>
  </r>
  <r>
    <s v="TAG001517 Student Government - Vice President's Executive Project"/>
    <x v="83"/>
    <s v="(Blank)"/>
    <s v="Student Government *1"/>
    <x v="2"/>
    <n v="224"/>
    <n v="0"/>
    <n v="224"/>
    <n v="83.88"/>
  </r>
  <r>
    <s v="TAG001518 Weeks of Welcome"/>
    <x v="84"/>
    <s v="(Blank)"/>
    <s v="Student Government *1"/>
    <x v="0"/>
    <n v="16500"/>
    <n v="0"/>
    <n v="16500"/>
    <n v="8560.4500000000007"/>
  </r>
  <r>
    <s v="TAG001518 Weeks of Welcome"/>
    <x v="84"/>
    <s v="(Blank)"/>
    <s v="Student Government *1"/>
    <x v="2"/>
    <n v="462"/>
    <n v="0"/>
    <n v="462"/>
    <n v="239.69"/>
  </r>
  <r>
    <s v="TAG001686 Davie/Broward Campus Rec - SG Reserve"/>
    <x v="85"/>
    <s v="P-7552(R) FY18 - BC-51-replace current flooring/tile @ entrance hallway"/>
    <s v="Student Government *1"/>
    <x v="0"/>
    <n v="0"/>
    <n v="8093.16"/>
    <n v="8093.16"/>
    <n v="6192.5"/>
  </r>
  <r>
    <s v="TAG001686 Davie/Broward Campus Rec - SG Reserve"/>
    <x v="85"/>
    <s v="(Blank)"/>
    <s v="Student Government *1"/>
    <x v="0"/>
    <n v="43000"/>
    <n v="-8093.16"/>
    <n v="34906.839999999997"/>
    <n v="9044.61"/>
  </r>
  <r>
    <s v="TAG001686 Davie/Broward Campus Rec - SG Reserve"/>
    <x v="85"/>
    <s v="(Blank)"/>
    <s v="Student Government *1"/>
    <x v="2"/>
    <n v="1204"/>
    <n v="0"/>
    <n v="1204"/>
    <n v="426.64"/>
  </r>
  <r>
    <s v="TAG001687 Davie Student Union - SG Reserve"/>
    <x v="86"/>
    <s v="(Blank)"/>
    <s v="Student Government *1"/>
    <x v="0"/>
    <n v="100000"/>
    <n v="0"/>
    <n v="100000"/>
    <n v="11.12"/>
  </r>
  <r>
    <s v="TAG001687 Davie Student Union - SG Reserve"/>
    <x v="86"/>
    <s v="(Blank)"/>
    <s v="Student Government *1"/>
    <x v="2"/>
    <n v="2800"/>
    <n v="0"/>
    <n v="2800"/>
    <n v="0.31"/>
  </r>
  <r>
    <s v="TAG001924 Campus Rec Jupiter - SG Reserve"/>
    <x v="87"/>
    <s v="(Blank)"/>
    <s v="Student Government *1"/>
    <x v="0"/>
    <n v="1000"/>
    <n v="0"/>
    <n v="1000"/>
    <n v="0"/>
  </r>
  <r>
    <s v="TAG001924 Campus Rec Jupiter - SG Reserve"/>
    <x v="87"/>
    <s v="(Blank)"/>
    <s v="Student Government *1"/>
    <x v="2"/>
    <n v="28"/>
    <n v="0"/>
    <n v="28"/>
    <n v="0"/>
  </r>
  <r>
    <s v="TAG001927 Student Government - Alternative Breaks Revenue"/>
    <x v="88"/>
    <s v="(Blank)"/>
    <s v="Student Government *1"/>
    <x v="0"/>
    <n v="10000"/>
    <n v="0"/>
    <n v="10000"/>
    <n v="3070.57"/>
  </r>
  <r>
    <s v="TAG001927 Student Government - Alternative Breaks Revenue"/>
    <x v="88"/>
    <s v="(Blank)"/>
    <s v="Student Government *1"/>
    <x v="2"/>
    <n v="280"/>
    <n v="0"/>
    <n v="280"/>
    <n v="85.98"/>
  </r>
  <r>
    <s v="TAG003502 Student Government - Student Involvement"/>
    <x v="89"/>
    <s v="(Blank)"/>
    <s v="Student Government *1"/>
    <x v="0"/>
    <n v="16000"/>
    <n v="-607.92999999999995"/>
    <n v="15392.07"/>
    <n v="15645.98"/>
  </r>
  <r>
    <s v="TAG003502 Student Government - Student Involvement"/>
    <x v="89"/>
    <s v="(Blank)"/>
    <s v="Student Government *1"/>
    <x v="2"/>
    <n v="5256.18"/>
    <n v="0"/>
    <n v="5256.18"/>
    <n v="5263.35"/>
  </r>
  <r>
    <s v="TAG003502 Student Government - Student Involvement"/>
    <x v="89"/>
    <s v="(Blank)"/>
    <s v="Student Government *1"/>
    <x v="3"/>
    <n v="19500"/>
    <n v="-6999.34"/>
    <n v="12500.66"/>
    <n v="12503.04"/>
  </r>
  <r>
    <s v="TAG003502 Student Government - Student Involvement"/>
    <x v="89"/>
    <s v="(Blank)"/>
    <s v="Student Government *1"/>
    <x v="4"/>
    <n v="152220.79999999999"/>
    <n v="7607.27"/>
    <n v="159828.07"/>
    <n v="159828.07999999999"/>
  </r>
  <r>
    <s v="TAG003543 Boca Raton Student Union"/>
    <x v="90"/>
    <s v="(Blank)"/>
    <s v="Student Government *1"/>
    <x v="4"/>
    <n v="540000"/>
    <n v="0"/>
    <n v="0"/>
    <n v="0"/>
  </r>
  <r>
    <s v="TAG003543 Boca Raton Student Union"/>
    <x v="90"/>
    <s v="(Blank)"/>
    <s v="Student Government *1"/>
    <x v="3"/>
    <n v="234875"/>
    <n v="0"/>
    <n v="0"/>
    <n v="0"/>
  </r>
  <r>
    <s v="TAG003543 Boca Raton Student Union"/>
    <x v="90"/>
    <s v="(Blank)"/>
    <s v="Student Government *1"/>
    <x v="0"/>
    <n v="893676"/>
    <n v="0"/>
    <n v="0"/>
    <n v="0"/>
  </r>
  <r>
    <s v="TAG003543 Boca Raton Student Union"/>
    <x v="90"/>
    <s v="(Blank)"/>
    <s v="Student Government *1"/>
    <x v="1"/>
    <n v="88000"/>
    <n v="0"/>
    <n v="0"/>
    <n v="0"/>
  </r>
  <r>
    <s v="TAG004958 Student Government - University Mascot"/>
    <x v="91"/>
    <s v="(Blank)"/>
    <s v="Student Government *1"/>
    <x v="0"/>
    <n v="20500"/>
    <n v="0"/>
    <n v="20500"/>
    <n v="8304.24"/>
  </r>
  <r>
    <s v="TAG004958 Student Government - University Mascot"/>
    <x v="91"/>
    <s v="(Blank)"/>
    <s v="Student Government *1"/>
    <x v="2"/>
    <n v="3255.44"/>
    <n v="0"/>
    <n v="3255.44"/>
    <n v="367.83"/>
  </r>
  <r>
    <s v="TAG004958 Student Government - University Mascot"/>
    <x v="91"/>
    <s v="(Blank)"/>
    <s v="Student Government *1"/>
    <x v="3"/>
    <n v="6480"/>
    <n v="0"/>
    <n v="6480"/>
    <n v="4833"/>
  </r>
  <r>
    <s v="TAG004958 Student Government - University Mascot"/>
    <x v="91"/>
    <s v="(Blank)"/>
    <s v="Student Government *1"/>
    <x v="1"/>
    <n v="2500"/>
    <n v="0"/>
    <n v="6480"/>
    <n v="4833"/>
  </r>
  <r>
    <s v="TAG005101 Student Government - University Mascot Revenue"/>
    <x v="92"/>
    <s v="(Blank)"/>
    <s v="Student Government *1"/>
    <x v="0"/>
    <n v="500"/>
    <n v="0"/>
    <n v="500"/>
    <n v="0"/>
  </r>
  <r>
    <s v="TAG005101 Student Government - University Mascot Revenue"/>
    <x v="92"/>
    <s v="(Blank)"/>
    <s v="Student Government *1"/>
    <x v="2"/>
    <n v="14"/>
    <n v="0"/>
    <n v="14"/>
    <n v="0"/>
  </r>
  <r>
    <s v="TAG005800 Davie University Center"/>
    <x v="93"/>
    <s v="(Blank)"/>
    <s v="Student Government *1"/>
    <x v="3"/>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M100" firstHeaderRow="1" firstDataRow="3" firstDataCol="1"/>
  <pivotFields count="9">
    <pivotField showAll="0"/>
    <pivotField axis="axisRow" showAll="0" sortType="ascending">
      <items count="9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t="default"/>
      </items>
    </pivotField>
    <pivotField showAll="0"/>
    <pivotField showAll="0"/>
    <pivotField axis="axisCol" showAll="0">
      <items count="6">
        <item x="0"/>
        <item x="1"/>
        <item x="2"/>
        <item x="3"/>
        <item x="4"/>
        <item t="default"/>
      </items>
    </pivotField>
    <pivotField dataField="1" showAll="0"/>
    <pivotField showAll="0"/>
    <pivotField showAll="0"/>
    <pivotField dataField="1" showAll="0"/>
  </pivotFields>
  <rowFields count="1">
    <field x="1"/>
  </rowFields>
  <rowItems count="9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t="grand">
      <x/>
    </i>
  </rowItems>
  <colFields count="2">
    <field x="4"/>
    <field x="-2"/>
  </colFields>
  <colItems count="12">
    <i>
      <x/>
      <x/>
    </i>
    <i r="1" i="1">
      <x v="1"/>
    </i>
    <i>
      <x v="1"/>
      <x/>
    </i>
    <i r="1" i="1">
      <x v="1"/>
    </i>
    <i>
      <x v="2"/>
      <x/>
    </i>
    <i r="1" i="1">
      <x v="1"/>
    </i>
    <i>
      <x v="3"/>
      <x/>
    </i>
    <i r="1" i="1">
      <x v="1"/>
    </i>
    <i>
      <x v="4"/>
      <x/>
    </i>
    <i r="1" i="1">
      <x v="1"/>
    </i>
    <i t="grand">
      <x/>
    </i>
    <i t="grand" i="1">
      <x/>
    </i>
  </colItems>
  <dataFields count="2">
    <dataField name="Sum of Original Budget Expenses/Transfer Out" fld="5" baseField="0" baseItem="0"/>
    <dataField name="Sum of Actual Expenses/Transfer Out" fld="8" baseField="0" baseItem="0"/>
  </dataFields>
  <formats count="12">
    <format dxfId="57">
      <pivotArea outline="0" collapsedLevelsAreSubtotals="1" fieldPosition="0"/>
    </format>
    <format dxfId="56">
      <pivotArea field="4" type="button" dataOnly="0" labelOnly="1" outline="0" axis="axisCol" fieldPosition="0"/>
    </format>
    <format dxfId="55">
      <pivotArea field="-2" type="button" dataOnly="0" labelOnly="1" outline="0" axis="axisCol" fieldPosition="1"/>
    </format>
    <format dxfId="54">
      <pivotArea type="topRight" dataOnly="0" labelOnly="1" outline="0" fieldPosition="0"/>
    </format>
    <format dxfId="53">
      <pivotArea dataOnly="0" labelOnly="1" fieldPosition="0">
        <references count="1">
          <reference field="4" count="0"/>
        </references>
      </pivotArea>
    </format>
    <format dxfId="52">
      <pivotArea field="4" dataOnly="0" labelOnly="1" grandCol="1" outline="0" axis="axisCol" fieldPosition="0">
        <references count="1">
          <reference field="4294967294" count="1" selected="0">
            <x v="0"/>
          </reference>
        </references>
      </pivotArea>
    </format>
    <format dxfId="51">
      <pivotArea field="4" dataOnly="0" labelOnly="1" grandCol="1" outline="0" axis="axisCol" fieldPosition="0">
        <references count="1">
          <reference field="4294967294" count="1" selected="0">
            <x v="1"/>
          </reference>
        </references>
      </pivotArea>
    </format>
    <format dxfId="50">
      <pivotArea dataOnly="0" labelOnly="1" outline="0" fieldPosition="0">
        <references count="2">
          <reference field="4294967294" count="2">
            <x v="0"/>
            <x v="1"/>
          </reference>
          <reference field="4" count="1" selected="0">
            <x v="0"/>
          </reference>
        </references>
      </pivotArea>
    </format>
    <format dxfId="49">
      <pivotArea dataOnly="0" labelOnly="1" outline="0" fieldPosition="0">
        <references count="2">
          <reference field="4294967294" count="2">
            <x v="0"/>
            <x v="1"/>
          </reference>
          <reference field="4" count="1" selected="0">
            <x v="1"/>
          </reference>
        </references>
      </pivotArea>
    </format>
    <format dxfId="48">
      <pivotArea dataOnly="0" labelOnly="1" outline="0" fieldPosition="0">
        <references count="2">
          <reference field="4294967294" count="2">
            <x v="0"/>
            <x v="1"/>
          </reference>
          <reference field="4" count="1" selected="0">
            <x v="2"/>
          </reference>
        </references>
      </pivotArea>
    </format>
    <format dxfId="47">
      <pivotArea dataOnly="0" labelOnly="1" outline="0" fieldPosition="0">
        <references count="2">
          <reference field="4294967294" count="2">
            <x v="0"/>
            <x v="1"/>
          </reference>
          <reference field="4" count="1" selected="0">
            <x v="3"/>
          </reference>
        </references>
      </pivotArea>
    </format>
    <format dxfId="46">
      <pivotArea dataOnly="0" labelOnly="1" outline="0" fieldPosition="0">
        <references count="2">
          <reference field="4294967294" count="2">
            <x v="0"/>
            <x v="1"/>
          </reference>
          <reference field="4"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M99" firstHeaderRow="1" firstDataRow="3" firstDataCol="1"/>
  <pivotFields count="13">
    <pivotField compact="0" outline="0" showAll="0" defaultSubtotal="0">
      <items count="9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s>
      <extLst>
        <ext xmlns:x14="http://schemas.microsoft.com/office/spreadsheetml/2009/9/main" uri="{2946ED86-A175-432a-8AC1-64E0C546D7DE}">
          <x14:pivotField fillDownLabels="1"/>
        </ext>
      </extLst>
    </pivotField>
    <pivotField axis="axisRow" compact="0" outline="0" showAll="0">
      <items count="9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t="default"/>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5">
        <item x="0"/>
        <item x="4"/>
        <item x="1"/>
        <item x="2"/>
        <item x="3"/>
      </items>
      <extLst>
        <ext xmlns:x14="http://schemas.microsoft.com/office/spreadsheetml/2009/9/main" uri="{2946ED86-A175-432a-8AC1-64E0C546D7DE}">
          <x14:pivotField fillDownLabels="1"/>
        </ext>
      </extLst>
    </pivotField>
    <pivotField dataField="1" compact="0" numFmtId="167" outline="0" showAll="0" defaultSubtotal="0">
      <extLst>
        <ext xmlns:x14="http://schemas.microsoft.com/office/spreadsheetml/2009/9/main" uri="{2946ED86-A175-432a-8AC1-64E0C546D7DE}">
          <x14:pivotField fillDownLabels="1"/>
        </ext>
      </extLst>
    </pivotField>
    <pivotField compact="0" numFmtId="167" outline="0" showAll="0" defaultSubtotal="0">
      <extLst>
        <ext xmlns:x14="http://schemas.microsoft.com/office/spreadsheetml/2009/9/main" uri="{2946ED86-A175-432a-8AC1-64E0C546D7DE}">
          <x14:pivotField fillDownLabels="1"/>
        </ext>
      </extLst>
    </pivotField>
    <pivotField compact="0" numFmtId="167" outline="0" showAll="0" defaultSubtotal="0">
      <extLst>
        <ext xmlns:x14="http://schemas.microsoft.com/office/spreadsheetml/2009/9/main" uri="{2946ED86-A175-432a-8AC1-64E0C546D7DE}">
          <x14:pivotField fillDownLabels="1"/>
        </ext>
      </extLst>
    </pivotField>
    <pivotField dataField="1" compact="0" numFmtId="167" outline="0" showAll="0" defaultSubtotal="0">
      <extLst>
        <ext xmlns:x14="http://schemas.microsoft.com/office/spreadsheetml/2009/9/main" uri="{2946ED86-A175-432a-8AC1-64E0C546D7DE}">
          <x14:pivotField fillDownLabels="1"/>
        </ext>
      </extLst>
    </pivotField>
    <pivotField compact="0" numFmtId="167" outline="0" showAll="0" defaultSubtotal="0">
      <extLst>
        <ext xmlns:x14="http://schemas.microsoft.com/office/spreadsheetml/2009/9/main" uri="{2946ED86-A175-432a-8AC1-64E0C546D7DE}">
          <x14:pivotField fillDownLabels="1"/>
        </ext>
      </extLst>
    </pivotField>
    <pivotField compact="0" numFmtId="168" outline="0" showAll="0" defaultSubtotal="0">
      <extLst>
        <ext xmlns:x14="http://schemas.microsoft.com/office/spreadsheetml/2009/9/main" uri="{2946ED86-A175-432a-8AC1-64E0C546D7DE}">
          <x14:pivotField fillDownLabels="1"/>
        </ext>
      </extLst>
    </pivotField>
    <pivotField compact="0" numFmtId="167" outline="0" showAll="0" defaultSubtotal="0">
      <extLst>
        <ext xmlns:x14="http://schemas.microsoft.com/office/spreadsheetml/2009/9/main" uri="{2946ED86-A175-432a-8AC1-64E0C546D7DE}">
          <x14:pivotField fillDownLabels="1"/>
        </ext>
      </extLst>
    </pivotField>
    <pivotField compact="0" numFmtId="167" outline="0" showAll="0" defaultSubtotal="0">
      <extLst>
        <ext xmlns:x14="http://schemas.microsoft.com/office/spreadsheetml/2009/9/main" uri="{2946ED86-A175-432a-8AC1-64E0C546D7DE}">
          <x14:pivotField fillDownLabels="1"/>
        </ext>
      </extLst>
    </pivotField>
  </pivotFields>
  <rowFields count="1">
    <field x="1"/>
  </rowFields>
  <rowItems count="9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t="grand">
      <x/>
    </i>
  </rowItems>
  <colFields count="2">
    <field x="4"/>
    <field x="-2"/>
  </colFields>
  <colItems count="12">
    <i>
      <x/>
      <x/>
    </i>
    <i r="1" i="1">
      <x v="1"/>
    </i>
    <i>
      <x v="1"/>
      <x/>
    </i>
    <i r="1" i="1">
      <x v="1"/>
    </i>
    <i>
      <x v="2"/>
      <x/>
    </i>
    <i r="1" i="1">
      <x v="1"/>
    </i>
    <i>
      <x v="3"/>
      <x/>
    </i>
    <i r="1" i="1">
      <x v="1"/>
    </i>
    <i>
      <x v="4"/>
      <x/>
    </i>
    <i r="1" i="1">
      <x v="1"/>
    </i>
    <i t="grand">
      <x/>
    </i>
    <i t="grand" i="1">
      <x/>
    </i>
  </colItems>
  <dataFields count="2">
    <dataField name="Sum of Original Budget Expenses/Transfer Out" fld="5" baseField="0" baseItem="0"/>
    <dataField name="Sum of Actual Expenses/Transfer Out" fld="8" baseField="0" baseItem="0"/>
  </dataFields>
  <formats count="16">
    <format dxfId="45">
      <pivotArea type="origin" dataOnly="0" labelOnly="1" outline="0" fieldPosition="0"/>
    </format>
    <format dxfId="44">
      <pivotArea field="-2" type="button" dataOnly="0" labelOnly="1" outline="0" axis="axisCol" fieldPosition="1"/>
    </format>
    <format dxfId="43">
      <pivotArea type="topRight" dataOnly="0" labelOnly="1" outline="0" fieldPosition="0"/>
    </format>
    <format dxfId="42">
      <pivotArea field="0" type="button" dataOnly="0" labelOnly="1" outline="0"/>
    </format>
    <format dxfId="41">
      <pivotArea outline="0" collapsedLevelsAreSubtotals="1" fieldPosition="0"/>
    </format>
    <format dxfId="40">
      <pivotArea field="4" type="button" dataOnly="0" labelOnly="1" outline="0" axis="axisCol" fieldPosition="0"/>
    </format>
    <format dxfId="39">
      <pivotArea field="-2" type="button" dataOnly="0" labelOnly="1" outline="0" axis="axisCol" fieldPosition="1"/>
    </format>
    <format dxfId="38">
      <pivotArea type="topRight" dataOnly="0" labelOnly="1" outline="0" fieldPosition="0"/>
    </format>
    <format dxfId="37">
      <pivotArea dataOnly="0" labelOnly="1" outline="0" fieldPosition="0">
        <references count="1">
          <reference field="4" count="0"/>
        </references>
      </pivotArea>
    </format>
    <format dxfId="36">
      <pivotArea field="4" dataOnly="0" labelOnly="1" grandCol="1" outline="0" axis="axisCol" fieldPosition="0">
        <references count="1">
          <reference field="4294967294" count="1" selected="0">
            <x v="0"/>
          </reference>
        </references>
      </pivotArea>
    </format>
    <format dxfId="35">
      <pivotArea field="4" dataOnly="0" labelOnly="1" grandCol="1" outline="0" axis="axisCol" fieldPosition="0">
        <references count="1">
          <reference field="4294967294" count="1" selected="0">
            <x v="1"/>
          </reference>
        </references>
      </pivotArea>
    </format>
    <format dxfId="34">
      <pivotArea dataOnly="0" labelOnly="1" outline="0" fieldPosition="0">
        <references count="2">
          <reference field="4294967294" count="2">
            <x v="0"/>
            <x v="1"/>
          </reference>
          <reference field="4" count="1" selected="0">
            <x v="0"/>
          </reference>
        </references>
      </pivotArea>
    </format>
    <format dxfId="33">
      <pivotArea dataOnly="0" labelOnly="1" outline="0" fieldPosition="0">
        <references count="2">
          <reference field="4294967294" count="2">
            <x v="0"/>
            <x v="1"/>
          </reference>
          <reference field="4" count="1" selected="0">
            <x v="1"/>
          </reference>
        </references>
      </pivotArea>
    </format>
    <format dxfId="32">
      <pivotArea dataOnly="0" labelOnly="1" outline="0" fieldPosition="0">
        <references count="2">
          <reference field="4294967294" count="2">
            <x v="0"/>
            <x v="1"/>
          </reference>
          <reference field="4" count="1" selected="0">
            <x v="2"/>
          </reference>
        </references>
      </pivotArea>
    </format>
    <format dxfId="31">
      <pivotArea dataOnly="0" labelOnly="1" outline="0" fieldPosition="0">
        <references count="2">
          <reference field="4294967294" count="2">
            <x v="0"/>
            <x v="1"/>
          </reference>
          <reference field="4" count="1" selected="0">
            <x v="3"/>
          </reference>
        </references>
      </pivotArea>
    </format>
    <format dxfId="30">
      <pivotArea dataOnly="0" labelOnly="1" outline="0" fieldPosition="0">
        <references count="2">
          <reference field="4294967294" count="2">
            <x v="0"/>
            <x v="1"/>
          </reference>
          <reference field="4"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M94" firstHeaderRow="1" firstDataRow="3" firstDataCol="1"/>
  <pivotFields count="11">
    <pivotField showAll="0"/>
    <pivotField axis="axisRow" showAll="0">
      <items count="89">
        <item x="0"/>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3"/>
        <item x="1"/>
        <item x="2"/>
        <item x="3"/>
        <item x="4"/>
        <item x="5"/>
        <item x="6"/>
        <item x="7"/>
        <item x="8"/>
        <item x="9"/>
        <item x="80"/>
        <item x="81"/>
        <item x="82"/>
        <item x="84"/>
        <item x="85"/>
        <item x="86"/>
        <item x="87"/>
        <item t="default"/>
      </items>
    </pivotField>
    <pivotField showAll="0"/>
    <pivotField showAll="0"/>
    <pivotField axis="axisCol" showAll="0">
      <items count="6">
        <item x="0"/>
        <item x="4"/>
        <item x="1"/>
        <item x="2"/>
        <item x="3"/>
        <item t="default"/>
      </items>
    </pivotField>
    <pivotField dataField="1" numFmtId="167" showAll="0"/>
    <pivotField numFmtId="167" showAll="0"/>
    <pivotField numFmtId="167" showAll="0"/>
    <pivotField dataField="1" numFmtId="167" showAll="0"/>
    <pivotField numFmtId="167" showAll="0"/>
    <pivotField numFmtId="168" showAll="0"/>
  </pivotFields>
  <rowFields count="1">
    <field x="1"/>
  </rowFields>
  <rowItems count="8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t="grand">
      <x/>
    </i>
  </rowItems>
  <colFields count="2">
    <field x="4"/>
    <field x="-2"/>
  </colFields>
  <colItems count="12">
    <i>
      <x/>
      <x/>
    </i>
    <i r="1" i="1">
      <x v="1"/>
    </i>
    <i>
      <x v="1"/>
      <x/>
    </i>
    <i r="1" i="1">
      <x v="1"/>
    </i>
    <i>
      <x v="2"/>
      <x/>
    </i>
    <i r="1" i="1">
      <x v="1"/>
    </i>
    <i>
      <x v="3"/>
      <x/>
    </i>
    <i r="1" i="1">
      <x v="1"/>
    </i>
    <i>
      <x v="4"/>
      <x/>
    </i>
    <i r="1" i="1">
      <x v="1"/>
    </i>
    <i t="grand">
      <x/>
    </i>
    <i t="grand" i="1">
      <x/>
    </i>
  </colItems>
  <dataFields count="2">
    <dataField name="Sum of Original Budget Expenses/Transfer Out" fld="5" baseField="0" baseItem="0"/>
    <dataField name="Sum of Actual Expenses/Transfer Out" fld="8" baseField="0" baseItem="0"/>
  </dataFields>
  <formats count="15">
    <format dxfId="29">
      <pivotArea type="origin" dataOnly="0" labelOnly="1" outline="0" fieldPosition="0"/>
    </format>
    <format dxfId="28">
      <pivotArea field="4" type="button" dataOnly="0" labelOnly="1" outline="0" axis="axisCol" fieldPosition="0"/>
    </format>
    <format dxfId="27">
      <pivotArea field="-2" type="button" dataOnly="0" labelOnly="1" outline="0" axis="axisCol" fieldPosition="1"/>
    </format>
    <format dxfId="26">
      <pivotArea type="topRight" dataOnly="0" labelOnly="1" outline="0" fieldPosition="0"/>
    </format>
    <format dxfId="25">
      <pivotArea field="1" type="button" dataOnly="0" labelOnly="1" outline="0" axis="axisRow" fieldPosition="0"/>
    </format>
    <format dxfId="24">
      <pivotArea dataOnly="0" labelOnly="1" fieldPosition="0">
        <references count="1">
          <reference field="4" count="0"/>
        </references>
      </pivotArea>
    </format>
    <format dxfId="23">
      <pivotArea field="4" dataOnly="0" labelOnly="1" grandCol="1" outline="0" axis="axisCol" fieldPosition="0">
        <references count="1">
          <reference field="4294967294" count="1" selected="0">
            <x v="0"/>
          </reference>
        </references>
      </pivotArea>
    </format>
    <format dxfId="22">
      <pivotArea field="4" dataOnly="0" labelOnly="1" grandCol="1" outline="0" axis="axisCol" fieldPosition="0">
        <references count="1">
          <reference field="4294967294" count="1" selected="0">
            <x v="1"/>
          </reference>
        </references>
      </pivotArea>
    </format>
    <format dxfId="21">
      <pivotArea field="4" dataOnly="0" labelOnly="1" grandCol="1" outline="0" axis="axisCol" fieldPosition="0">
        <references count="1">
          <reference field="4294967294" count="1" selected="0">
            <x v="0"/>
          </reference>
        </references>
      </pivotArea>
    </format>
    <format dxfId="20">
      <pivotArea field="4" dataOnly="0" labelOnly="1" grandCol="1" outline="0" axis="axisCol" fieldPosition="0">
        <references count="1">
          <reference field="4294967294" count="1" selected="0">
            <x v="1"/>
          </reference>
        </references>
      </pivotArea>
    </format>
    <format dxfId="19">
      <pivotArea dataOnly="0" labelOnly="1" outline="0" fieldPosition="0">
        <references count="2">
          <reference field="4294967294" count="2">
            <x v="0"/>
            <x v="1"/>
          </reference>
          <reference field="4" count="1" selected="0">
            <x v="0"/>
          </reference>
        </references>
      </pivotArea>
    </format>
    <format dxfId="18">
      <pivotArea dataOnly="0" labelOnly="1" outline="0" fieldPosition="0">
        <references count="2">
          <reference field="4294967294" count="2">
            <x v="0"/>
            <x v="1"/>
          </reference>
          <reference field="4" count="1" selected="0">
            <x v="1"/>
          </reference>
        </references>
      </pivotArea>
    </format>
    <format dxfId="17">
      <pivotArea dataOnly="0" labelOnly="1" outline="0" fieldPosition="0">
        <references count="2">
          <reference field="4294967294" count="2">
            <x v="0"/>
            <x v="1"/>
          </reference>
          <reference field="4" count="1" selected="0">
            <x v="2"/>
          </reference>
        </references>
      </pivotArea>
    </format>
    <format dxfId="16">
      <pivotArea dataOnly="0" labelOnly="1" outline="0" fieldPosition="0">
        <references count="2">
          <reference field="4294967294" count="2">
            <x v="0"/>
            <x v="1"/>
          </reference>
          <reference field="4" count="1" selected="0">
            <x v="3"/>
          </reference>
        </references>
      </pivotArea>
    </format>
    <format dxfId="15">
      <pivotArea dataOnly="0" labelOnly="1" outline="0" fieldPosition="0">
        <references count="2">
          <reference field="4294967294" count="2">
            <x v="0"/>
            <x v="1"/>
          </reference>
          <reference field="4"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2"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M98" firstHeaderRow="1" firstDataRow="3" firstDataCol="1"/>
  <pivotFields count="11">
    <pivotField showAll="0"/>
    <pivotField axis="axisRow" showAll="0">
      <items count="93">
        <item x="0"/>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7"/>
        <item x="1"/>
        <item x="2"/>
        <item x="3"/>
        <item x="4"/>
        <item x="5"/>
        <item x="6"/>
        <item x="7"/>
        <item x="8"/>
        <item x="9"/>
        <item x="10"/>
        <item x="11"/>
        <item x="83"/>
        <item x="84"/>
        <item x="85"/>
        <item x="86"/>
        <item x="88"/>
        <item x="89"/>
        <item x="90"/>
        <item x="91"/>
        <item t="default"/>
      </items>
    </pivotField>
    <pivotField showAll="0"/>
    <pivotField showAll="0"/>
    <pivotField axis="axisCol" showAll="0">
      <items count="6">
        <item x="2"/>
        <item x="3"/>
        <item x="4"/>
        <item x="1"/>
        <item x="0"/>
        <item t="default"/>
      </items>
    </pivotField>
    <pivotField dataField="1" numFmtId="167" showAll="0"/>
    <pivotField numFmtId="167" showAll="0"/>
    <pivotField numFmtId="167" showAll="0"/>
    <pivotField dataField="1" numFmtId="167" showAll="0"/>
    <pivotField numFmtId="167" showAll="0"/>
    <pivotField numFmtId="168" showAll="0"/>
  </pivotFields>
  <rowFields count="1">
    <field x="1"/>
  </rowFields>
  <rowItems count="9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t="grand">
      <x/>
    </i>
  </rowItems>
  <colFields count="2">
    <field x="4"/>
    <field x="-2"/>
  </colFields>
  <colItems count="12">
    <i>
      <x/>
      <x/>
    </i>
    <i r="1" i="1">
      <x v="1"/>
    </i>
    <i>
      <x v="1"/>
      <x/>
    </i>
    <i r="1" i="1">
      <x v="1"/>
    </i>
    <i>
      <x v="2"/>
      <x/>
    </i>
    <i r="1" i="1">
      <x v="1"/>
    </i>
    <i>
      <x v="3"/>
      <x/>
    </i>
    <i r="1" i="1">
      <x v="1"/>
    </i>
    <i>
      <x v="4"/>
      <x/>
    </i>
    <i r="1" i="1">
      <x v="1"/>
    </i>
    <i t="grand">
      <x/>
    </i>
    <i t="grand" i="1">
      <x/>
    </i>
  </colItems>
  <dataFields count="2">
    <dataField name="Sum of Original Budget Expenses/Transfer Out" fld="5" baseField="0" baseItem="0"/>
    <dataField name="Sum of Actual Expenses/Transfer Out" fld="8" baseField="0" baseItem="0"/>
  </dataFields>
  <formats count="15">
    <format dxfId="14">
      <pivotArea type="origin" dataOnly="0" labelOnly="1" outline="0" fieldPosition="0"/>
    </format>
    <format dxfId="13">
      <pivotArea field="4" type="button" dataOnly="0" labelOnly="1" outline="0" axis="axisCol" fieldPosition="0"/>
    </format>
    <format dxfId="12">
      <pivotArea field="-2" type="button" dataOnly="0" labelOnly="1" outline="0" axis="axisCol" fieldPosition="1"/>
    </format>
    <format dxfId="11">
      <pivotArea type="topRight" dataOnly="0" labelOnly="1" outline="0" fieldPosition="0"/>
    </format>
    <format dxfId="10">
      <pivotArea field="1" type="button" dataOnly="0" labelOnly="1" outline="0" axis="axisRow" fieldPosition="0"/>
    </format>
    <format dxfId="9">
      <pivotArea dataOnly="0" labelOnly="1" fieldPosition="0">
        <references count="1">
          <reference field="4" count="0"/>
        </references>
      </pivotArea>
    </format>
    <format dxfId="8">
      <pivotArea field="4" dataOnly="0" labelOnly="1" grandCol="1" outline="0" axis="axisCol" fieldPosition="0">
        <references count="1">
          <reference field="4294967294" count="1" selected="0">
            <x v="0"/>
          </reference>
        </references>
      </pivotArea>
    </format>
    <format dxfId="7">
      <pivotArea field="4" dataOnly="0" labelOnly="1" grandCol="1" outline="0" axis="axisCol" fieldPosition="0">
        <references count="1">
          <reference field="4294967294" count="1" selected="0">
            <x v="1"/>
          </reference>
        </references>
      </pivotArea>
    </format>
    <format dxfId="6">
      <pivotArea field="4" dataOnly="0" labelOnly="1" grandCol="1" outline="0" axis="axisCol" fieldPosition="0">
        <references count="1">
          <reference field="4294967294" count="1" selected="0">
            <x v="0"/>
          </reference>
        </references>
      </pivotArea>
    </format>
    <format dxfId="5">
      <pivotArea field="4" dataOnly="0" labelOnly="1" grandCol="1" outline="0" axis="axisCol" fieldPosition="0">
        <references count="1">
          <reference field="4294967294" count="1" selected="0">
            <x v="1"/>
          </reference>
        </references>
      </pivotArea>
    </format>
    <format dxfId="4">
      <pivotArea dataOnly="0" labelOnly="1" outline="0" fieldPosition="0">
        <references count="2">
          <reference field="4294967294" count="2">
            <x v="0"/>
            <x v="1"/>
          </reference>
          <reference field="4" count="1" selected="0">
            <x v="0"/>
          </reference>
        </references>
      </pivotArea>
    </format>
    <format dxfId="3">
      <pivotArea dataOnly="0" labelOnly="1" outline="0" fieldPosition="0">
        <references count="2">
          <reference field="4294967294" count="2">
            <x v="0"/>
            <x v="1"/>
          </reference>
          <reference field="4" count="1" selected="0">
            <x v="1"/>
          </reference>
        </references>
      </pivotArea>
    </format>
    <format dxfId="2">
      <pivotArea dataOnly="0" labelOnly="1" outline="0" fieldPosition="0">
        <references count="2">
          <reference field="4294967294" count="2">
            <x v="0"/>
            <x v="1"/>
          </reference>
          <reference field="4" count="1" selected="0">
            <x v="2"/>
          </reference>
        </references>
      </pivotArea>
    </format>
    <format dxfId="1">
      <pivotArea dataOnly="0" labelOnly="1" outline="0" fieldPosition="0">
        <references count="2">
          <reference field="4294967294" count="2">
            <x v="0"/>
            <x v="1"/>
          </reference>
          <reference field="4" count="1" selected="0">
            <x v="3"/>
          </reference>
        </references>
      </pivotArea>
    </format>
    <format dxfId="0">
      <pivotArea dataOnly="0" labelOnly="1" outline="0" fieldPosition="0">
        <references count="2">
          <reference field="4294967294" count="2">
            <x v="0"/>
            <x v="1"/>
          </reference>
          <reference field="4" count="1" selected="0">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6"/>
  <sheetViews>
    <sheetView tabSelected="1" zoomScale="107" zoomScaleNormal="107" workbookViewId="0">
      <selection activeCell="B5" sqref="B5"/>
    </sheetView>
  </sheetViews>
  <sheetFormatPr defaultColWidth="8.88671875" defaultRowHeight="14.4" x14ac:dyDescent="0.3"/>
  <cols>
    <col min="1" max="1" width="34.44140625" style="132" customWidth="1"/>
    <col min="2" max="2" width="24.5546875" style="132" customWidth="1"/>
    <col min="3" max="3" width="25.88671875" style="132" customWidth="1"/>
    <col min="4" max="4" width="24.5546875" style="132" customWidth="1"/>
    <col min="5" max="5" width="3.44140625" style="143" customWidth="1"/>
    <col min="6" max="6" width="20.88671875" style="143" hidden="1" customWidth="1"/>
    <col min="7" max="7" width="20.77734375" style="143" hidden="1" customWidth="1"/>
    <col min="8" max="8" width="4.44140625" style="143" customWidth="1"/>
    <col min="9" max="16384" width="8.88671875" style="143"/>
  </cols>
  <sheetData>
    <row r="1" spans="1:7" ht="18" x14ac:dyDescent="0.35">
      <c r="A1" s="224" t="s">
        <v>0</v>
      </c>
      <c r="B1" s="224"/>
      <c r="C1" s="224"/>
      <c r="D1" s="224"/>
      <c r="E1" s="224"/>
      <c r="F1" s="224"/>
      <c r="G1" s="224"/>
    </row>
    <row r="2" spans="1:7" ht="18" x14ac:dyDescent="0.35">
      <c r="A2" s="224" t="s">
        <v>1</v>
      </c>
      <c r="B2" s="224"/>
      <c r="C2" s="224"/>
      <c r="D2" s="224"/>
      <c r="E2" s="224"/>
      <c r="F2" s="224"/>
      <c r="G2" s="224"/>
    </row>
    <row r="3" spans="1:7" ht="18" x14ac:dyDescent="0.35">
      <c r="A3" s="224" t="s">
        <v>391</v>
      </c>
      <c r="B3" s="224"/>
      <c r="C3" s="224"/>
      <c r="D3" s="224"/>
      <c r="E3" s="224"/>
      <c r="F3" s="224"/>
      <c r="G3" s="224"/>
    </row>
    <row r="4" spans="1:7" s="170" customFormat="1" ht="13.2" customHeight="1" x14ac:dyDescent="0.25">
      <c r="A4" s="225"/>
      <c r="B4" s="225"/>
      <c r="C4" s="225"/>
      <c r="D4" s="225"/>
      <c r="E4" s="225"/>
      <c r="F4" s="169"/>
      <c r="G4" s="169"/>
    </row>
    <row r="5" spans="1:7" ht="19.95" customHeight="1" x14ac:dyDescent="0.35">
      <c r="A5" s="148" t="s">
        <v>69</v>
      </c>
      <c r="B5" s="171"/>
      <c r="C5" s="143"/>
      <c r="D5" s="149"/>
      <c r="E5" s="134"/>
    </row>
    <row r="6" spans="1:7" s="155" customFormat="1" ht="19.95" customHeight="1" x14ac:dyDescent="0.25">
      <c r="A6" s="148" t="s">
        <v>377</v>
      </c>
      <c r="B6" s="163" t="e">
        <f>VLOOKUP(B5,'SmartTags and CC'!A:B,2,FALSE)</f>
        <v>#N/A</v>
      </c>
      <c r="D6" s="149"/>
      <c r="E6" s="149"/>
    </row>
    <row r="7" spans="1:7" s="155" customFormat="1" ht="19.95" customHeight="1" x14ac:dyDescent="0.25">
      <c r="A7" s="148" t="s">
        <v>64</v>
      </c>
      <c r="B7" s="162" t="e">
        <f>VLOOKUP(B5,'SmartTags and CC'!A:C,3,FALSE)</f>
        <v>#N/A</v>
      </c>
      <c r="C7" s="161"/>
      <c r="D7" s="161"/>
    </row>
    <row r="8" spans="1:7" ht="19.95" customHeight="1" x14ac:dyDescent="0.25">
      <c r="A8" s="148" t="s">
        <v>507</v>
      </c>
      <c r="B8" s="164" t="e">
        <f>VLOOKUP(B5,'SmartTags and CC'!A:D,4,FALSE)</f>
        <v>#N/A</v>
      </c>
      <c r="C8" s="143"/>
      <c r="D8" s="148"/>
    </row>
    <row r="9" spans="1:7" ht="19.95" customHeight="1" x14ac:dyDescent="0.25">
      <c r="A9" s="148" t="s">
        <v>571</v>
      </c>
      <c r="B9" s="196" t="str">
        <f>IFERROR((VLOOKUP(B5,'SmartTags and CC'!A:E,5,FALSE))," ")</f>
        <v xml:space="preserve"> </v>
      </c>
      <c r="C9" s="143"/>
      <c r="D9" s="148"/>
    </row>
    <row r="10" spans="1:7" x14ac:dyDescent="0.3">
      <c r="A10" s="157"/>
      <c r="B10" s="158"/>
      <c r="C10" s="159"/>
      <c r="D10" s="159"/>
      <c r="E10" s="160"/>
      <c r="F10" s="160"/>
      <c r="G10" s="160"/>
    </row>
    <row r="11" spans="1:7" s="156" customFormat="1" ht="19.95" customHeight="1" x14ac:dyDescent="0.25">
      <c r="A11" s="162" t="s">
        <v>508</v>
      </c>
      <c r="B11" s="150"/>
      <c r="C11" s="150"/>
      <c r="D11" s="150"/>
    </row>
    <row r="12" spans="1:7" s="155" customFormat="1" ht="19.95" customHeight="1" x14ac:dyDescent="0.25">
      <c r="A12" s="148" t="s">
        <v>89</v>
      </c>
      <c r="B12" s="218"/>
      <c r="C12" s="219"/>
      <c r="D12" s="220"/>
    </row>
    <row r="13" spans="1:7" ht="5.0999999999999996" customHeight="1" x14ac:dyDescent="0.3">
      <c r="A13" s="135"/>
      <c r="B13" s="203"/>
      <c r="C13" s="203"/>
      <c r="D13" s="203"/>
    </row>
    <row r="14" spans="1:7" s="155" customFormat="1" ht="19.95" customHeight="1" x14ac:dyDescent="0.25">
      <c r="A14" s="161" t="s">
        <v>16</v>
      </c>
      <c r="B14" s="221"/>
      <c r="C14" s="222"/>
      <c r="D14" s="223"/>
    </row>
    <row r="15" spans="1:7" ht="5.0999999999999996" customHeight="1" x14ac:dyDescent="0.3">
      <c r="A15" s="128"/>
      <c r="B15" s="204"/>
      <c r="C15" s="204"/>
      <c r="D15" s="204"/>
    </row>
    <row r="16" spans="1:7" s="155" customFormat="1" ht="19.95" customHeight="1" x14ac:dyDescent="0.25">
      <c r="A16" s="148" t="s">
        <v>17</v>
      </c>
      <c r="B16" s="215"/>
      <c r="C16" s="216"/>
      <c r="D16" s="217"/>
    </row>
    <row r="17" spans="1:7" s="155" customFormat="1" ht="19.95" customHeight="1" x14ac:dyDescent="0.25">
      <c r="A17" s="148"/>
      <c r="B17" s="165"/>
      <c r="C17" s="166"/>
      <c r="D17" s="166"/>
    </row>
    <row r="18" spans="1:7" s="155" customFormat="1" ht="19.95" customHeight="1" x14ac:dyDescent="0.3">
      <c r="A18" s="148"/>
      <c r="B18" s="167" t="s">
        <v>509</v>
      </c>
      <c r="C18" s="130">
        <f>IFERROR(VLOOKUP(B5,'Fund Balances'!B:O,14,FALSE),0)</f>
        <v>0</v>
      </c>
      <c r="D18" s="166"/>
    </row>
    <row r="19" spans="1:7" s="155" customFormat="1" ht="19.95" customHeight="1" x14ac:dyDescent="0.3">
      <c r="A19" s="148"/>
      <c r="B19" s="167" t="s">
        <v>511</v>
      </c>
      <c r="C19" s="130">
        <f>'Step 5 Revenue and Reserves'!B28</f>
        <v>0</v>
      </c>
      <c r="D19" s="166"/>
    </row>
    <row r="20" spans="1:7" s="155" customFormat="1" ht="19.95" customHeight="1" x14ac:dyDescent="0.3">
      <c r="A20" s="148"/>
      <c r="B20" s="167" t="s">
        <v>603</v>
      </c>
      <c r="C20" s="240"/>
      <c r="D20" s="166"/>
    </row>
    <row r="21" spans="1:7" s="155" customFormat="1" ht="19.95" customHeight="1" x14ac:dyDescent="0.3">
      <c r="A21" s="148"/>
      <c r="B21" s="167" t="s">
        <v>512</v>
      </c>
      <c r="C21" s="130">
        <f>C18+C19-C20</f>
        <v>0</v>
      </c>
      <c r="D21" s="166"/>
    </row>
    <row r="22" spans="1:7" x14ac:dyDescent="0.3">
      <c r="A22" s="135"/>
      <c r="B22" s="135"/>
      <c r="C22" s="135"/>
      <c r="D22" s="135"/>
    </row>
    <row r="23" spans="1:7" s="133" customFormat="1" ht="43.2" x14ac:dyDescent="0.25">
      <c r="A23" s="52" t="s">
        <v>2</v>
      </c>
      <c r="B23" s="52" t="s">
        <v>393</v>
      </c>
      <c r="C23" s="52" t="s">
        <v>602</v>
      </c>
      <c r="D23" s="52" t="s">
        <v>419</v>
      </c>
      <c r="F23" s="52" t="s">
        <v>2</v>
      </c>
      <c r="G23" s="52" t="s">
        <v>360</v>
      </c>
    </row>
    <row r="24" spans="1:7" s="133" customFormat="1" x14ac:dyDescent="0.3">
      <c r="A24" s="125" t="s">
        <v>31</v>
      </c>
      <c r="B24" s="126" t="e">
        <f>VLOOKUP('Step 1 Account Information'!B5,'FY21 Actuals Pivot'!A:J,10,FALSE)</f>
        <v>#N/A</v>
      </c>
      <c r="C24" s="126">
        <f>'Step 2 Salaries and Benefits'!L63</f>
        <v>0</v>
      </c>
      <c r="D24" s="127" t="e">
        <f t="shared" ref="D24:D29" si="0">IF(B24=0,0,(($C24-B24)/B24))</f>
        <v>#N/A</v>
      </c>
      <c r="F24" s="144" t="s">
        <v>31</v>
      </c>
      <c r="G24" s="145" t="e">
        <f>AVERAGE(C42,C50,C34)</f>
        <v>#N/A</v>
      </c>
    </row>
    <row r="25" spans="1:7" s="133" customFormat="1" x14ac:dyDescent="0.3">
      <c r="A25" s="128" t="s">
        <v>32</v>
      </c>
      <c r="B25" s="126" t="e">
        <f>VLOOKUP(B5,'FY21 Actuals Pivot'!A:H,8,FALSE)</f>
        <v>#N/A</v>
      </c>
      <c r="C25" s="126">
        <f>'Step 3 OPS'!J31</f>
        <v>0</v>
      </c>
      <c r="D25" s="127" t="e">
        <f t="shared" si="0"/>
        <v>#N/A</v>
      </c>
      <c r="F25" s="140" t="s">
        <v>32</v>
      </c>
      <c r="G25" s="145" t="e">
        <f>AVERAGE(C43,C51,C35)</f>
        <v>#N/A</v>
      </c>
    </row>
    <row r="26" spans="1:7" s="133" customFormat="1" x14ac:dyDescent="0.3">
      <c r="A26" s="128" t="s">
        <v>33</v>
      </c>
      <c r="B26" s="129" t="e">
        <f>VLOOKUP(B5,'FY21 Actuals Pivot'!A:B,2,FALSE)</f>
        <v>#N/A</v>
      </c>
      <c r="C26" s="129">
        <f>'Step 4 Expenses'!B16</f>
        <v>0</v>
      </c>
      <c r="D26" s="127" t="e">
        <f t="shared" si="0"/>
        <v>#N/A</v>
      </c>
      <c r="F26" s="140" t="s">
        <v>33</v>
      </c>
      <c r="G26" s="145" t="e">
        <f t="shared" ref="G26:G29" si="1">AVERAGE(C44,C52,C36)</f>
        <v>#N/A</v>
      </c>
    </row>
    <row r="27" spans="1:7" s="133" customFormat="1" x14ac:dyDescent="0.3">
      <c r="A27" s="128" t="s">
        <v>34</v>
      </c>
      <c r="B27" s="126" t="e">
        <f>VLOOKUP(B5,'FY21 Actuals Pivot'!A:D,4,FALSE)</f>
        <v>#N/A</v>
      </c>
      <c r="C27" s="126">
        <f>'Step 4 Expenses'!B25</f>
        <v>0</v>
      </c>
      <c r="D27" s="127" t="e">
        <f t="shared" si="0"/>
        <v>#N/A</v>
      </c>
      <c r="F27" s="140" t="s">
        <v>34</v>
      </c>
      <c r="G27" s="145" t="e">
        <f t="shared" si="1"/>
        <v>#N/A</v>
      </c>
    </row>
    <row r="28" spans="1:7" s="133" customFormat="1" x14ac:dyDescent="0.3">
      <c r="A28" s="128" t="s">
        <v>65</v>
      </c>
      <c r="B28" s="137" t="e">
        <f>(B24+B25+B26)*0.028</f>
        <v>#N/A</v>
      </c>
      <c r="C28" s="137">
        <f>(C24+C25+C26)*0.028</f>
        <v>0</v>
      </c>
      <c r="D28" s="127" t="e">
        <f t="shared" si="0"/>
        <v>#N/A</v>
      </c>
      <c r="F28" s="140" t="s">
        <v>65</v>
      </c>
      <c r="G28" s="145" t="e">
        <f t="shared" si="1"/>
        <v>#N/A</v>
      </c>
    </row>
    <row r="29" spans="1:7" s="133" customFormat="1" x14ac:dyDescent="0.3">
      <c r="A29" s="128" t="s">
        <v>15</v>
      </c>
      <c r="B29" s="130" t="e">
        <f>SUM(B24:B28)</f>
        <v>#N/A</v>
      </c>
      <c r="C29" s="130">
        <f>SUM(C24:C28)</f>
        <v>0</v>
      </c>
      <c r="D29" s="131" t="e">
        <f t="shared" si="0"/>
        <v>#N/A</v>
      </c>
      <c r="F29" s="140" t="s">
        <v>15</v>
      </c>
      <c r="G29" s="146" t="e">
        <f t="shared" si="1"/>
        <v>#N/A</v>
      </c>
    </row>
    <row r="30" spans="1:7" s="133" customFormat="1" x14ac:dyDescent="0.3">
      <c r="A30" s="128"/>
      <c r="B30" s="130"/>
      <c r="C30" s="130"/>
      <c r="D30" s="131"/>
      <c r="F30" s="140"/>
      <c r="G30" s="146"/>
    </row>
    <row r="31" spans="1:7" s="133" customFormat="1" x14ac:dyDescent="0.3">
      <c r="A31" s="128"/>
      <c r="B31" s="168" t="s">
        <v>510</v>
      </c>
      <c r="C31" s="130">
        <f>IF(C21=0,0,C21-C29)</f>
        <v>0</v>
      </c>
      <c r="D31" s="131"/>
      <c r="F31" s="140"/>
      <c r="G31" s="146"/>
    </row>
    <row r="33" spans="1:4" s="133" customFormat="1" ht="28.8" x14ac:dyDescent="0.25">
      <c r="A33" s="53" t="s">
        <v>2</v>
      </c>
      <c r="B33" s="53" t="s">
        <v>388</v>
      </c>
      <c r="C33" s="53" t="s">
        <v>387</v>
      </c>
      <c r="D33" s="53" t="s">
        <v>346</v>
      </c>
    </row>
    <row r="34" spans="1:4" s="147" customFormat="1" x14ac:dyDescent="0.3">
      <c r="A34" s="136" t="s">
        <v>31</v>
      </c>
      <c r="B34" s="137" t="e">
        <f>VLOOKUP(B5,'FY20 BTA Pivot'!A:J,10,FALSE)</f>
        <v>#N/A</v>
      </c>
      <c r="C34" s="137" t="e">
        <f>IF(OR(B8="Northern",B8="Boca", B8="University Wide", B8="Revenues", B8="Reserves"),VLOOKUP(B5,'FY20 BTA Pivot'!A:K,11,FALSE),0)</f>
        <v>#N/A</v>
      </c>
      <c r="D34" s="127" t="e">
        <f t="shared" ref="D34:D39" si="2">IF(B34=0,0,((C34)/B34))</f>
        <v>#N/A</v>
      </c>
    </row>
    <row r="35" spans="1:4" s="147" customFormat="1" x14ac:dyDescent="0.3">
      <c r="A35" s="138" t="s">
        <v>32</v>
      </c>
      <c r="B35" s="137" t="e">
        <f>VLOOKUP(B5,'FY20 BTA Pivot'!A:H,8,FALSE)</f>
        <v>#N/A</v>
      </c>
      <c r="C35" s="137" t="e">
        <f>IF(OR(B8="Northern",B8="Boca", B8="University Wide", B8="Revenues", B8="Reserves"),VLOOKUP(B5,'FY20 BTA Pivot'!A:I,9,FALSE),0)</f>
        <v>#N/A</v>
      </c>
      <c r="D35" s="127" t="e">
        <f t="shared" si="2"/>
        <v>#N/A</v>
      </c>
    </row>
    <row r="36" spans="1:4" s="147" customFormat="1" x14ac:dyDescent="0.3">
      <c r="A36" s="138" t="s">
        <v>33</v>
      </c>
      <c r="B36" s="139" t="e">
        <f>VLOOKUP(B5,'FY20 BTA Pivot'!A:B,2,FALSE)</f>
        <v>#N/A</v>
      </c>
      <c r="C36" s="139" t="e">
        <f>IF(OR(B8="Northern",B8="Boca", B8="University Wide", B8="Revenues", B8="Reserves"),VLOOKUP(B5,'FY20 BTA Pivot'!A:C,3,FALSE),0)</f>
        <v>#N/A</v>
      </c>
      <c r="D36" s="127" t="e">
        <f t="shared" si="2"/>
        <v>#N/A</v>
      </c>
    </row>
    <row r="37" spans="1:4" s="147" customFormat="1" x14ac:dyDescent="0.3">
      <c r="A37" s="138" t="s">
        <v>34</v>
      </c>
      <c r="B37" s="137" t="e">
        <f>VLOOKUP(B5,'FY20 BTA Pivot'!A:D,4,FALSE)</f>
        <v>#N/A</v>
      </c>
      <c r="C37" s="137" t="e">
        <f>IF(OR(B8="Northern",B8="Boca", B8="University Wide"),VLOOKUP(B5,'FY20 BTA Pivot'!A:E,5,FALSE),0)</f>
        <v>#N/A</v>
      </c>
      <c r="D37" s="127" t="e">
        <f t="shared" si="2"/>
        <v>#N/A</v>
      </c>
    </row>
    <row r="38" spans="1:4" s="147" customFormat="1" x14ac:dyDescent="0.3">
      <c r="A38" s="138" t="s">
        <v>65</v>
      </c>
      <c r="B38" s="137" t="e">
        <f>(B34+B35+B36)*0.028</f>
        <v>#N/A</v>
      </c>
      <c r="C38" s="137" t="e">
        <f>(C34+C35+C36)*0.028</f>
        <v>#N/A</v>
      </c>
      <c r="D38" s="127" t="e">
        <f t="shared" si="2"/>
        <v>#N/A</v>
      </c>
    </row>
    <row r="39" spans="1:4" s="133" customFormat="1" x14ac:dyDescent="0.3">
      <c r="A39" s="140" t="s">
        <v>15</v>
      </c>
      <c r="B39" s="141" t="e">
        <f>SUM(B34:B38)</f>
        <v>#N/A</v>
      </c>
      <c r="C39" s="141" t="e">
        <f>SUM(C34:C38)</f>
        <v>#N/A</v>
      </c>
      <c r="D39" s="131" t="e">
        <f t="shared" si="2"/>
        <v>#N/A</v>
      </c>
    </row>
    <row r="40" spans="1:4" s="133" customFormat="1" x14ac:dyDescent="0.3">
      <c r="A40" s="140"/>
      <c r="B40" s="141"/>
      <c r="C40" s="141"/>
      <c r="D40" s="131"/>
    </row>
    <row r="41" spans="1:4" s="133" customFormat="1" ht="28.8" x14ac:dyDescent="0.25">
      <c r="A41" s="53" t="s">
        <v>2</v>
      </c>
      <c r="B41" s="53" t="s">
        <v>389</v>
      </c>
      <c r="C41" s="53" t="s">
        <v>347</v>
      </c>
      <c r="D41" s="53" t="s">
        <v>346</v>
      </c>
    </row>
    <row r="42" spans="1:4" s="147" customFormat="1" x14ac:dyDescent="0.3">
      <c r="A42" s="136" t="s">
        <v>31</v>
      </c>
      <c r="B42" s="137" t="e">
        <f>VLOOKUP(B5,'FY19 B2A Pivot'!A:K,10,FALSE)</f>
        <v>#N/A</v>
      </c>
      <c r="C42" s="137" t="e">
        <f>IF(OR(B8="Northern",B8="Boca", B8="University Wide", B8="Revenues", B8="Reserves"),VLOOKUP(B5,'FY19 B2A Pivot'!A:K,11,FALSE),0)</f>
        <v>#N/A</v>
      </c>
      <c r="D42" s="127" t="e">
        <f t="shared" ref="D42:D47" si="3">IF(B42=0,0,((C42)/B42))</f>
        <v>#N/A</v>
      </c>
    </row>
    <row r="43" spans="1:4" s="147" customFormat="1" x14ac:dyDescent="0.3">
      <c r="A43" s="138" t="s">
        <v>32</v>
      </c>
      <c r="B43" s="137" t="e">
        <f>VLOOKUP(B5,'FY19 B2A Pivot'!A:K,8,FALSE)</f>
        <v>#N/A</v>
      </c>
      <c r="C43" s="137" t="e">
        <f>IF(OR(B8="Northern",B8="Boca", B8="University Wide", B8="Revenues", B8="Reserves"),VLOOKUP(B5,'FY19 B2A Pivot'!A:K,9,FALSE),0)</f>
        <v>#N/A</v>
      </c>
      <c r="D43" s="127" t="e">
        <f t="shared" si="3"/>
        <v>#N/A</v>
      </c>
    </row>
    <row r="44" spans="1:4" s="147" customFormat="1" x14ac:dyDescent="0.3">
      <c r="A44" s="138" t="s">
        <v>33</v>
      </c>
      <c r="B44" s="139" t="e">
        <f>VLOOKUP(B5,'FY19 B2A Pivot'!A:K,2,FALSE)</f>
        <v>#N/A</v>
      </c>
      <c r="C44" s="139" t="e">
        <f>IF(OR(B8="Northern",B8="Boca", B8="University Wide", B8="Revenues", B8="Reserves"),VLOOKUP(B5,'FY19 B2A Pivot'!A:K,3,FALSE),0)</f>
        <v>#N/A</v>
      </c>
      <c r="D44" s="127" t="e">
        <f t="shared" si="3"/>
        <v>#N/A</v>
      </c>
    </row>
    <row r="45" spans="1:4" s="147" customFormat="1" x14ac:dyDescent="0.3">
      <c r="A45" s="138" t="s">
        <v>34</v>
      </c>
      <c r="B45" s="137" t="e">
        <f>VLOOKUP(B5,'FY19 B2A Pivot'!A:K,4,FALSE)</f>
        <v>#N/A</v>
      </c>
      <c r="C45" s="137" t="e">
        <f>IF(OR(B8="Northern",B8="Boca", B8="University Wide", B8="Revenues", B8="Reserves"),VLOOKUP(B5,'FY19 B2A Pivot'!A:K,5,FALSE),0)</f>
        <v>#N/A</v>
      </c>
      <c r="D45" s="127" t="e">
        <f t="shared" si="3"/>
        <v>#N/A</v>
      </c>
    </row>
    <row r="46" spans="1:4" s="147" customFormat="1" x14ac:dyDescent="0.3">
      <c r="A46" s="138" t="s">
        <v>65</v>
      </c>
      <c r="B46" s="137" t="e">
        <f>(B42+B43+B44)*0.028</f>
        <v>#N/A</v>
      </c>
      <c r="C46" s="137" t="e">
        <f>(C42+C43+C44)*0.028</f>
        <v>#N/A</v>
      </c>
      <c r="D46" s="127" t="e">
        <f t="shared" si="3"/>
        <v>#N/A</v>
      </c>
    </row>
    <row r="47" spans="1:4" s="133" customFormat="1" x14ac:dyDescent="0.3">
      <c r="A47" s="140" t="s">
        <v>15</v>
      </c>
      <c r="B47" s="141" t="e">
        <f>SUM(B42:B46)</f>
        <v>#N/A</v>
      </c>
      <c r="C47" s="141" t="e">
        <f>SUM(C42:C46)</f>
        <v>#N/A</v>
      </c>
      <c r="D47" s="131" t="e">
        <f t="shared" si="3"/>
        <v>#N/A</v>
      </c>
    </row>
    <row r="48" spans="1:4" s="133" customFormat="1" x14ac:dyDescent="0.3">
      <c r="A48" s="142"/>
      <c r="B48" s="142"/>
      <c r="C48" s="142"/>
      <c r="D48" s="142"/>
    </row>
    <row r="49" spans="1:12" s="133" customFormat="1" ht="28.8" x14ac:dyDescent="0.25">
      <c r="A49" s="53" t="s">
        <v>2</v>
      </c>
      <c r="B49" s="53" t="s">
        <v>390</v>
      </c>
      <c r="C49" s="53" t="s">
        <v>348</v>
      </c>
      <c r="D49" s="53" t="s">
        <v>346</v>
      </c>
      <c r="L49" s="151"/>
    </row>
    <row r="50" spans="1:12" s="147" customFormat="1" x14ac:dyDescent="0.3">
      <c r="A50" s="136" t="s">
        <v>31</v>
      </c>
      <c r="B50" s="137" t="e">
        <f>VLOOKUP(B5,'FY18 B2A Pivot'!A:M,10,FALSE)</f>
        <v>#N/A</v>
      </c>
      <c r="C50" s="137" t="e">
        <f>IF(OR(B8="Northern",B8="Boca", B8="University Wide", B8="Revenues", B8="Reserves"),VLOOKUP(B5,'FY18 B2A Pivot'!A:M,11,FALSE),0)</f>
        <v>#N/A</v>
      </c>
      <c r="D50" s="127" t="e">
        <f t="shared" ref="D50:D55" si="4">IF(B50=0,0,((C50)/B50))</f>
        <v>#N/A</v>
      </c>
    </row>
    <row r="51" spans="1:12" s="147" customFormat="1" x14ac:dyDescent="0.3">
      <c r="A51" s="138" t="s">
        <v>32</v>
      </c>
      <c r="B51" s="137" t="e">
        <f>VLOOKUP(B5,'FY18 B2A Pivot'!A:M,8,FALSE)</f>
        <v>#N/A</v>
      </c>
      <c r="C51" s="137" t="e">
        <f>IF(OR(B8="Northern",B8="Boca", B8="University Wide", B8="Revenues", B8="Reserves"),VLOOKUP(B5,'FY18 B2A Pivot'!A:M,9,FALSE),0)</f>
        <v>#N/A</v>
      </c>
      <c r="D51" s="127" t="e">
        <f t="shared" si="4"/>
        <v>#N/A</v>
      </c>
    </row>
    <row r="52" spans="1:12" s="147" customFormat="1" x14ac:dyDescent="0.3">
      <c r="A52" s="138" t="s">
        <v>33</v>
      </c>
      <c r="B52" s="139" t="e">
        <f>VLOOKUP(B5,'FY18 B2A Pivot'!A:M,2,FALSE)</f>
        <v>#N/A</v>
      </c>
      <c r="C52" s="139" t="e">
        <f>IF(OR(B8="Northern",B8="Boca", B8="University Wide", B8="Revenues", B8="Reserves"),VLOOKUP(B5,'FY18 B2A Pivot'!A:M,3,FALSE),0)</f>
        <v>#N/A</v>
      </c>
      <c r="D52" s="127" t="e">
        <f t="shared" si="4"/>
        <v>#N/A</v>
      </c>
    </row>
    <row r="53" spans="1:12" s="147" customFormat="1" x14ac:dyDescent="0.3">
      <c r="A53" s="138" t="s">
        <v>34</v>
      </c>
      <c r="B53" s="137" t="e">
        <f>VLOOKUP(B5,'FY18 B2A Pivot'!A:M,4,FALSE)</f>
        <v>#N/A</v>
      </c>
      <c r="C53" s="137" t="e">
        <f>IF(OR(B8="Northern",B8="Boca", B8="University Wide", B8="Revenues", B8="Reserves"),VLOOKUP(B5,'FY18 B2A Pivot'!A:M,5,FALSE),0)</f>
        <v>#N/A</v>
      </c>
      <c r="D53" s="127" t="e">
        <f t="shared" si="4"/>
        <v>#N/A</v>
      </c>
    </row>
    <row r="54" spans="1:12" s="147" customFormat="1" x14ac:dyDescent="0.3">
      <c r="A54" s="138" t="s">
        <v>65</v>
      </c>
      <c r="B54" s="137" t="e">
        <f>(B50+B51+B52)*0.028</f>
        <v>#N/A</v>
      </c>
      <c r="C54" s="137" t="e">
        <f>(C50+C51+C52)*0.028</f>
        <v>#N/A</v>
      </c>
      <c r="D54" s="127" t="e">
        <f t="shared" si="4"/>
        <v>#N/A</v>
      </c>
    </row>
    <row r="55" spans="1:12" s="133" customFormat="1" x14ac:dyDescent="0.3">
      <c r="A55" s="140" t="s">
        <v>15</v>
      </c>
      <c r="B55" s="141" t="e">
        <f>SUM(B50:B54)</f>
        <v>#N/A</v>
      </c>
      <c r="C55" s="141" t="e">
        <f>SUM(C50:C54)</f>
        <v>#N/A</v>
      </c>
      <c r="D55" s="131" t="e">
        <f t="shared" si="4"/>
        <v>#N/A</v>
      </c>
    </row>
    <row r="56" spans="1:12" s="133" customFormat="1" x14ac:dyDescent="0.3">
      <c r="A56" s="142"/>
      <c r="B56" s="142"/>
      <c r="C56" s="142"/>
      <c r="D56" s="142"/>
    </row>
  </sheetData>
  <sheetProtection algorithmName="SHA-512" hashValue="+ZaezKCGy+joWm1BLQz/CirkQO32BO0SoSklrOIIK7KUJrcnGTDJ7QBFL+dwIZsk1HWKcNey2rZKCi1u61VHWw==" saltValue="UGAuZ5xMyanW8kujOz70Ew==" spinCount="100000" sheet="1" selectLockedCells="1"/>
  <mergeCells count="7">
    <mergeCell ref="B16:D16"/>
    <mergeCell ref="B12:D12"/>
    <mergeCell ref="B14:D14"/>
    <mergeCell ref="A1:G1"/>
    <mergeCell ref="A2:G2"/>
    <mergeCell ref="A3:G3"/>
    <mergeCell ref="A4:E4"/>
  </mergeCells>
  <pageMargins left="0.7" right="0.7" top="0.75" bottom="0.75" header="0.3" footer="0.3"/>
  <pageSetup orientation="landscape"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'SmartTags and CC'!$A$2:$A$90</xm:f>
          </x14:formula1>
          <xm:sqref>B5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P245"/>
  <sheetViews>
    <sheetView topLeftCell="E21" workbookViewId="0">
      <selection activeCell="A44" sqref="A44:XFD44"/>
    </sheetView>
  </sheetViews>
  <sheetFormatPr defaultColWidth="8" defaultRowHeight="13.2" x14ac:dyDescent="0.25"/>
  <cols>
    <col min="1" max="4" width="23.44140625" style="40" customWidth="1"/>
    <col min="5" max="5" width="67" style="40" bestFit="1" customWidth="1"/>
    <col min="6" max="6" width="20.5546875" style="40" customWidth="1"/>
    <col min="7" max="11" width="23.44140625" style="40" customWidth="1"/>
    <col min="12" max="12" width="8" style="40" customWidth="1"/>
    <col min="13" max="13" width="23.44140625" style="40" customWidth="1"/>
    <col min="14" max="14" width="8" style="40" customWidth="1"/>
    <col min="15" max="16" width="23.44140625" style="40" customWidth="1"/>
    <col min="17" max="16384" width="8" style="40"/>
  </cols>
  <sheetData>
    <row r="1" spans="1:16" x14ac:dyDescent="0.25">
      <c r="A1" s="45" t="s">
        <v>337</v>
      </c>
      <c r="B1" s="45"/>
      <c r="C1" s="45"/>
      <c r="D1" s="45"/>
      <c r="E1" s="45"/>
      <c r="F1" s="45"/>
      <c r="G1" s="45"/>
      <c r="H1" s="45"/>
      <c r="I1" s="45"/>
      <c r="J1" s="45"/>
      <c r="K1" s="45"/>
      <c r="L1" s="45"/>
      <c r="M1" s="45"/>
      <c r="N1" s="45"/>
      <c r="O1" s="45"/>
      <c r="P1" s="45"/>
    </row>
    <row r="2" spans="1:16" x14ac:dyDescent="0.25">
      <c r="A2" s="44" t="s">
        <v>93</v>
      </c>
      <c r="B2" s="44"/>
      <c r="C2" s="42"/>
    </row>
    <row r="3" spans="1:16" x14ac:dyDescent="0.25">
      <c r="A3" s="44" t="s">
        <v>336</v>
      </c>
      <c r="B3" s="44"/>
      <c r="C3" s="42" t="s">
        <v>335</v>
      </c>
    </row>
    <row r="4" spans="1:16" ht="39.6" x14ac:dyDescent="0.25">
      <c r="A4" s="44" t="s">
        <v>334</v>
      </c>
      <c r="B4" s="44"/>
      <c r="C4" s="42" t="s">
        <v>349</v>
      </c>
    </row>
    <row r="5" spans="1:16" x14ac:dyDescent="0.25">
      <c r="A5" s="44" t="s">
        <v>325</v>
      </c>
      <c r="B5" s="44"/>
      <c r="C5" s="42"/>
    </row>
    <row r="6" spans="1:16" x14ac:dyDescent="0.25">
      <c r="A6" s="44" t="s">
        <v>333</v>
      </c>
      <c r="B6" s="44"/>
      <c r="C6" s="42" t="s">
        <v>358</v>
      </c>
    </row>
    <row r="7" spans="1:16" x14ac:dyDescent="0.25">
      <c r="A7" s="44" t="s">
        <v>332</v>
      </c>
      <c r="B7" s="44"/>
      <c r="C7" s="42" t="s">
        <v>331</v>
      </c>
    </row>
    <row r="8" spans="1:16" ht="79.2" x14ac:dyDescent="0.25">
      <c r="A8" s="44" t="s">
        <v>330</v>
      </c>
      <c r="B8" s="44"/>
      <c r="C8" s="42" t="s">
        <v>329</v>
      </c>
    </row>
    <row r="9" spans="1:16" x14ac:dyDescent="0.25">
      <c r="A9" s="44" t="s">
        <v>328</v>
      </c>
      <c r="B9" s="44"/>
      <c r="C9" s="42" t="s">
        <v>327</v>
      </c>
    </row>
    <row r="10" spans="1:16" x14ac:dyDescent="0.25">
      <c r="A10" s="41"/>
      <c r="B10" s="41"/>
    </row>
    <row r="11" spans="1:16" x14ac:dyDescent="0.25">
      <c r="A11" s="43" t="s">
        <v>359</v>
      </c>
      <c r="B11" s="43" t="s">
        <v>93</v>
      </c>
      <c r="C11" s="43" t="s">
        <v>326</v>
      </c>
      <c r="D11" s="43" t="s">
        <v>325</v>
      </c>
      <c r="E11" s="43" t="s">
        <v>324</v>
      </c>
      <c r="F11" s="43" t="s">
        <v>323</v>
      </c>
      <c r="G11" s="43" t="s">
        <v>322</v>
      </c>
      <c r="H11" s="43" t="s">
        <v>321</v>
      </c>
      <c r="I11" s="43" t="s">
        <v>320</v>
      </c>
      <c r="J11" s="43" t="s">
        <v>319</v>
      </c>
      <c r="K11" s="43" t="s">
        <v>318</v>
      </c>
      <c r="L11" s="43"/>
      <c r="M11" s="43" t="s">
        <v>317</v>
      </c>
      <c r="N11" s="43"/>
      <c r="O11" s="43" t="s">
        <v>316</v>
      </c>
      <c r="P11" s="43" t="s">
        <v>315</v>
      </c>
    </row>
    <row r="12" spans="1:16" s="34" customFormat="1" x14ac:dyDescent="0.25">
      <c r="A12" s="26" t="s">
        <v>314</v>
      </c>
      <c r="B12" s="26" t="s">
        <v>95</v>
      </c>
      <c r="C12" s="26" t="s">
        <v>234</v>
      </c>
      <c r="D12" s="26" t="s">
        <v>233</v>
      </c>
      <c r="E12" s="26" t="s">
        <v>237</v>
      </c>
      <c r="F12" s="123">
        <v>17301</v>
      </c>
      <c r="G12" s="123">
        <v>0</v>
      </c>
      <c r="H12" s="123">
        <v>0</v>
      </c>
      <c r="I12" s="123">
        <v>0</v>
      </c>
      <c r="J12" s="123">
        <v>0</v>
      </c>
      <c r="K12" s="123">
        <v>0</v>
      </c>
      <c r="L12" s="123">
        <v>0</v>
      </c>
      <c r="M12" s="123">
        <v>0</v>
      </c>
      <c r="N12" s="123">
        <v>0</v>
      </c>
      <c r="O12" s="123">
        <v>0</v>
      </c>
      <c r="P12" s="123">
        <v>0</v>
      </c>
    </row>
    <row r="13" spans="1:16" s="34" customFormat="1" x14ac:dyDescent="0.25">
      <c r="A13" s="26" t="s">
        <v>314</v>
      </c>
      <c r="B13" s="26" t="s">
        <v>95</v>
      </c>
      <c r="C13" s="26" t="s">
        <v>234</v>
      </c>
      <c r="D13" s="26" t="s">
        <v>233</v>
      </c>
      <c r="E13" s="26" t="s">
        <v>236</v>
      </c>
      <c r="F13" s="123">
        <v>4768.53</v>
      </c>
      <c r="G13" s="123">
        <v>0</v>
      </c>
      <c r="H13" s="123">
        <v>0</v>
      </c>
      <c r="I13" s="123">
        <v>0</v>
      </c>
      <c r="J13" s="123">
        <v>0</v>
      </c>
      <c r="K13" s="123">
        <v>0</v>
      </c>
      <c r="L13" s="123">
        <v>0</v>
      </c>
      <c r="M13" s="123">
        <v>0</v>
      </c>
      <c r="N13" s="123">
        <v>0</v>
      </c>
      <c r="O13" s="123">
        <v>0</v>
      </c>
      <c r="P13" s="123">
        <v>0</v>
      </c>
    </row>
    <row r="14" spans="1:16" s="34" customFormat="1" x14ac:dyDescent="0.25">
      <c r="A14" s="26" t="s">
        <v>314</v>
      </c>
      <c r="B14" s="26" t="s">
        <v>95</v>
      </c>
      <c r="C14" s="26" t="s">
        <v>234</v>
      </c>
      <c r="D14" s="26" t="s">
        <v>233</v>
      </c>
      <c r="E14" s="26" t="s">
        <v>232</v>
      </c>
      <c r="F14" s="123">
        <v>51040</v>
      </c>
      <c r="G14" s="123">
        <v>0</v>
      </c>
      <c r="H14" s="123">
        <v>0</v>
      </c>
      <c r="I14" s="123">
        <v>0</v>
      </c>
      <c r="J14" s="123">
        <v>0</v>
      </c>
      <c r="K14" s="123">
        <v>0</v>
      </c>
      <c r="L14" s="123">
        <v>0</v>
      </c>
      <c r="M14" s="123">
        <v>0</v>
      </c>
      <c r="N14" s="123">
        <v>0</v>
      </c>
      <c r="O14" s="123">
        <v>0</v>
      </c>
      <c r="P14" s="123">
        <v>0</v>
      </c>
    </row>
    <row r="15" spans="1:16" s="34" customFormat="1" x14ac:dyDescent="0.25">
      <c r="A15" s="26" t="s">
        <v>314</v>
      </c>
      <c r="B15" s="26" t="s">
        <v>95</v>
      </c>
      <c r="C15" s="26" t="s">
        <v>234</v>
      </c>
      <c r="D15" s="26" t="s">
        <v>233</v>
      </c>
      <c r="E15" s="26" t="s">
        <v>241</v>
      </c>
      <c r="F15" s="123">
        <v>66249.48</v>
      </c>
      <c r="G15" s="123">
        <v>0</v>
      </c>
      <c r="H15" s="123">
        <v>0</v>
      </c>
      <c r="I15" s="123">
        <v>0</v>
      </c>
      <c r="J15" s="123">
        <v>0</v>
      </c>
      <c r="K15" s="123">
        <v>0</v>
      </c>
      <c r="L15" s="123">
        <v>0</v>
      </c>
      <c r="M15" s="123">
        <v>0</v>
      </c>
      <c r="N15" s="123">
        <v>0</v>
      </c>
      <c r="O15" s="123">
        <v>0</v>
      </c>
      <c r="P15" s="123">
        <v>0</v>
      </c>
    </row>
    <row r="16" spans="1:16" s="34" customFormat="1" x14ac:dyDescent="0.25">
      <c r="A16" s="26" t="s">
        <v>314</v>
      </c>
      <c r="B16" s="26" t="s">
        <v>95</v>
      </c>
      <c r="C16" s="26" t="s">
        <v>234</v>
      </c>
      <c r="D16" s="26" t="s">
        <v>233</v>
      </c>
      <c r="E16" s="26" t="s">
        <v>239</v>
      </c>
      <c r="F16" s="123">
        <v>1000</v>
      </c>
      <c r="G16" s="123">
        <v>0</v>
      </c>
      <c r="H16" s="123">
        <v>0</v>
      </c>
      <c r="I16" s="123">
        <v>0</v>
      </c>
      <c r="J16" s="123">
        <v>0</v>
      </c>
      <c r="K16" s="123">
        <v>0</v>
      </c>
      <c r="L16" s="123">
        <v>0</v>
      </c>
      <c r="M16" s="123">
        <v>0</v>
      </c>
      <c r="N16" s="123">
        <v>0</v>
      </c>
      <c r="O16" s="123">
        <v>0</v>
      </c>
      <c r="P16" s="123">
        <v>0</v>
      </c>
    </row>
    <row r="17" spans="1:16" s="34" customFormat="1" x14ac:dyDescent="0.25">
      <c r="A17" s="26" t="s">
        <v>394</v>
      </c>
      <c r="B17" s="26" t="s">
        <v>220</v>
      </c>
      <c r="C17" s="26" t="s">
        <v>234</v>
      </c>
      <c r="D17" s="26" t="s">
        <v>233</v>
      </c>
      <c r="E17" s="26" t="s">
        <v>237</v>
      </c>
      <c r="F17" s="123">
        <v>4000</v>
      </c>
      <c r="G17" s="123">
        <v>0</v>
      </c>
      <c r="H17" s="123">
        <v>4000</v>
      </c>
      <c r="I17" s="28">
        <v>0</v>
      </c>
      <c r="J17" s="28">
        <v>0</v>
      </c>
      <c r="K17" s="29">
        <v>0</v>
      </c>
      <c r="L17" s="124"/>
      <c r="M17" s="123">
        <v>0</v>
      </c>
      <c r="N17" s="124"/>
      <c r="O17" s="28">
        <v>4000</v>
      </c>
      <c r="P17" s="27">
        <v>1</v>
      </c>
    </row>
    <row r="18" spans="1:16" s="34" customFormat="1" x14ac:dyDescent="0.25">
      <c r="A18" s="26" t="s">
        <v>394</v>
      </c>
      <c r="B18" s="26" t="s">
        <v>220</v>
      </c>
      <c r="C18" s="26" t="s">
        <v>234</v>
      </c>
      <c r="D18" s="26" t="s">
        <v>233</v>
      </c>
      <c r="E18" s="26" t="s">
        <v>236</v>
      </c>
      <c r="F18" s="123">
        <v>112</v>
      </c>
      <c r="G18" s="123">
        <v>0</v>
      </c>
      <c r="H18" s="123">
        <v>112</v>
      </c>
      <c r="I18" s="28">
        <v>0</v>
      </c>
      <c r="J18" s="28">
        <v>0</v>
      </c>
      <c r="K18" s="29">
        <v>0</v>
      </c>
      <c r="L18" s="124"/>
      <c r="M18" s="123">
        <v>0</v>
      </c>
      <c r="N18" s="124"/>
      <c r="O18" s="28">
        <v>112</v>
      </c>
      <c r="P18" s="27">
        <v>1</v>
      </c>
    </row>
    <row r="19" spans="1:16" s="34" customFormat="1" x14ac:dyDescent="0.25">
      <c r="A19" s="26" t="s">
        <v>395</v>
      </c>
      <c r="B19" s="26" t="s">
        <v>222</v>
      </c>
      <c r="C19" s="26" t="s">
        <v>234</v>
      </c>
      <c r="D19" s="26" t="s">
        <v>233</v>
      </c>
      <c r="E19" s="26" t="s">
        <v>237</v>
      </c>
      <c r="F19" s="123">
        <v>250000</v>
      </c>
      <c r="G19" s="123">
        <v>0</v>
      </c>
      <c r="H19" s="123">
        <v>250000</v>
      </c>
      <c r="I19" s="28">
        <v>0</v>
      </c>
      <c r="J19" s="28">
        <v>0</v>
      </c>
      <c r="K19" s="29">
        <v>0</v>
      </c>
      <c r="L19" s="124"/>
      <c r="M19" s="123">
        <v>0</v>
      </c>
      <c r="N19" s="124"/>
      <c r="O19" s="28">
        <v>250000</v>
      </c>
      <c r="P19" s="27">
        <v>1</v>
      </c>
    </row>
    <row r="20" spans="1:16" s="34" customFormat="1" x14ac:dyDescent="0.25">
      <c r="A20" s="26" t="s">
        <v>395</v>
      </c>
      <c r="B20" s="26" t="s">
        <v>222</v>
      </c>
      <c r="C20" s="26" t="s">
        <v>234</v>
      </c>
      <c r="D20" s="26" t="s">
        <v>233</v>
      </c>
      <c r="E20" s="26" t="s">
        <v>236</v>
      </c>
      <c r="F20" s="123">
        <v>7000</v>
      </c>
      <c r="G20" s="123">
        <v>0</v>
      </c>
      <c r="H20" s="123">
        <v>7000</v>
      </c>
      <c r="I20" s="28">
        <v>0</v>
      </c>
      <c r="J20" s="28">
        <v>0</v>
      </c>
      <c r="K20" s="29">
        <v>0</v>
      </c>
      <c r="L20" s="124"/>
      <c r="M20" s="123">
        <v>0</v>
      </c>
      <c r="N20" s="124"/>
      <c r="O20" s="28">
        <v>7000</v>
      </c>
      <c r="P20" s="27">
        <v>1</v>
      </c>
    </row>
    <row r="21" spans="1:16" s="34" customFormat="1" x14ac:dyDescent="0.25">
      <c r="A21" s="26" t="s">
        <v>401</v>
      </c>
      <c r="B21" s="26" t="s">
        <v>224</v>
      </c>
      <c r="C21" s="26" t="s">
        <v>234</v>
      </c>
      <c r="D21" s="26" t="s">
        <v>233</v>
      </c>
      <c r="E21" s="26" t="s">
        <v>237</v>
      </c>
      <c r="F21" s="123">
        <v>850000</v>
      </c>
      <c r="G21" s="123">
        <v>0</v>
      </c>
      <c r="H21" s="123">
        <v>850000</v>
      </c>
      <c r="I21" s="28">
        <v>0</v>
      </c>
      <c r="J21" s="28">
        <v>0</v>
      </c>
      <c r="K21" s="29">
        <v>0</v>
      </c>
      <c r="L21" s="124"/>
      <c r="M21" s="123">
        <v>0</v>
      </c>
      <c r="N21" s="124"/>
      <c r="O21" s="28">
        <v>850000</v>
      </c>
      <c r="P21" s="27">
        <v>1</v>
      </c>
    </row>
    <row r="22" spans="1:16" s="34" customFormat="1" x14ac:dyDescent="0.25">
      <c r="A22" s="26" t="s">
        <v>401</v>
      </c>
      <c r="B22" s="26" t="s">
        <v>224</v>
      </c>
      <c r="C22" s="26" t="s">
        <v>234</v>
      </c>
      <c r="D22" s="26" t="s">
        <v>233</v>
      </c>
      <c r="E22" s="26" t="s">
        <v>236</v>
      </c>
      <c r="F22" s="123">
        <v>23800</v>
      </c>
      <c r="G22" s="123">
        <v>0</v>
      </c>
      <c r="H22" s="123">
        <v>23800</v>
      </c>
      <c r="I22" s="28">
        <v>0</v>
      </c>
      <c r="J22" s="28">
        <v>0</v>
      </c>
      <c r="K22" s="29">
        <v>0</v>
      </c>
      <c r="L22" s="124"/>
      <c r="M22" s="123">
        <v>0</v>
      </c>
      <c r="N22" s="124"/>
      <c r="O22" s="28">
        <v>23800</v>
      </c>
      <c r="P22" s="27">
        <v>1</v>
      </c>
    </row>
    <row r="23" spans="1:16" s="34" customFormat="1" x14ac:dyDescent="0.25">
      <c r="A23" s="26" t="s">
        <v>403</v>
      </c>
      <c r="B23" s="26" t="s">
        <v>203</v>
      </c>
      <c r="C23" s="26" t="s">
        <v>234</v>
      </c>
      <c r="D23" s="26" t="s">
        <v>233</v>
      </c>
      <c r="E23" s="26" t="s">
        <v>236</v>
      </c>
      <c r="F23" s="123">
        <v>336</v>
      </c>
      <c r="G23" s="123">
        <v>0</v>
      </c>
      <c r="H23" s="123">
        <v>336</v>
      </c>
      <c r="I23" s="28">
        <v>0</v>
      </c>
      <c r="J23" s="28">
        <v>0</v>
      </c>
      <c r="K23" s="29">
        <v>0</v>
      </c>
      <c r="L23" s="124"/>
      <c r="M23" s="123">
        <v>0</v>
      </c>
      <c r="N23" s="124"/>
      <c r="O23" s="28">
        <v>336</v>
      </c>
      <c r="P23" s="27">
        <v>1</v>
      </c>
    </row>
    <row r="24" spans="1:16" s="34" customFormat="1" x14ac:dyDescent="0.25">
      <c r="A24" s="26" t="s">
        <v>403</v>
      </c>
      <c r="B24" s="26" t="s">
        <v>203</v>
      </c>
      <c r="C24" s="26" t="s">
        <v>234</v>
      </c>
      <c r="D24" s="26" t="s">
        <v>233</v>
      </c>
      <c r="E24" s="26" t="s">
        <v>232</v>
      </c>
      <c r="F24" s="123">
        <v>12000</v>
      </c>
      <c r="G24" s="123">
        <v>0</v>
      </c>
      <c r="H24" s="123">
        <v>12000</v>
      </c>
      <c r="I24" s="28">
        <v>0</v>
      </c>
      <c r="J24" s="28">
        <v>0</v>
      </c>
      <c r="K24" s="29">
        <v>0</v>
      </c>
      <c r="L24" s="124"/>
      <c r="M24" s="123">
        <v>0</v>
      </c>
      <c r="N24" s="124"/>
      <c r="O24" s="28">
        <v>12000</v>
      </c>
      <c r="P24" s="27">
        <v>1</v>
      </c>
    </row>
    <row r="25" spans="1:16" s="34" customFormat="1" x14ac:dyDescent="0.25">
      <c r="A25" s="26" t="s">
        <v>404</v>
      </c>
      <c r="B25" s="26" t="s">
        <v>204</v>
      </c>
      <c r="C25" s="26" t="s">
        <v>234</v>
      </c>
      <c r="D25" s="26" t="s">
        <v>233</v>
      </c>
      <c r="E25" s="26" t="s">
        <v>237</v>
      </c>
      <c r="F25" s="123">
        <v>10000</v>
      </c>
      <c r="G25" s="123">
        <v>0</v>
      </c>
      <c r="H25" s="123">
        <v>10000</v>
      </c>
      <c r="I25" s="28">
        <v>0</v>
      </c>
      <c r="J25" s="28">
        <v>0</v>
      </c>
      <c r="K25" s="29">
        <v>0</v>
      </c>
      <c r="L25" s="124"/>
      <c r="M25" s="123">
        <v>0</v>
      </c>
      <c r="N25" s="124"/>
      <c r="O25" s="28">
        <v>10000</v>
      </c>
      <c r="P25" s="27">
        <v>1</v>
      </c>
    </row>
    <row r="26" spans="1:16" s="34" customFormat="1" x14ac:dyDescent="0.25">
      <c r="A26" s="26" t="s">
        <v>404</v>
      </c>
      <c r="B26" s="26" t="s">
        <v>204</v>
      </c>
      <c r="C26" s="26" t="s">
        <v>234</v>
      </c>
      <c r="D26" s="26" t="s">
        <v>233</v>
      </c>
      <c r="E26" s="26" t="s">
        <v>236</v>
      </c>
      <c r="F26" s="123">
        <v>280</v>
      </c>
      <c r="G26" s="123">
        <v>0</v>
      </c>
      <c r="H26" s="123">
        <v>280</v>
      </c>
      <c r="I26" s="28">
        <v>0</v>
      </c>
      <c r="J26" s="28">
        <v>0</v>
      </c>
      <c r="K26" s="29">
        <v>0</v>
      </c>
      <c r="L26" s="124"/>
      <c r="M26" s="123">
        <v>0</v>
      </c>
      <c r="N26" s="124"/>
      <c r="O26" s="28">
        <v>280</v>
      </c>
      <c r="P26" s="27">
        <v>1</v>
      </c>
    </row>
    <row r="27" spans="1:16" s="34" customFormat="1" x14ac:dyDescent="0.25">
      <c r="A27" s="26" t="s">
        <v>404</v>
      </c>
      <c r="B27" s="26" t="s">
        <v>204</v>
      </c>
      <c r="C27" s="26" t="s">
        <v>234</v>
      </c>
      <c r="D27" s="26" t="s">
        <v>233</v>
      </c>
      <c r="E27" s="26" t="s">
        <v>232</v>
      </c>
      <c r="F27" s="123">
        <v>0</v>
      </c>
      <c r="G27" s="123">
        <v>0</v>
      </c>
      <c r="H27" s="123">
        <v>0</v>
      </c>
      <c r="I27" s="28">
        <v>-73.61</v>
      </c>
      <c r="J27" s="28">
        <v>0</v>
      </c>
      <c r="K27" s="29">
        <v>0</v>
      </c>
      <c r="L27" s="124"/>
      <c r="M27" s="123">
        <v>-73.61</v>
      </c>
      <c r="N27" s="124"/>
      <c r="O27" s="28">
        <v>73.61</v>
      </c>
      <c r="P27" s="27">
        <v>0</v>
      </c>
    </row>
    <row r="28" spans="1:16" s="34" customFormat="1" x14ac:dyDescent="0.25">
      <c r="A28" s="26" t="s">
        <v>406</v>
      </c>
      <c r="B28" s="26" t="s">
        <v>207</v>
      </c>
      <c r="C28" s="26" t="s">
        <v>234</v>
      </c>
      <c r="D28" s="26" t="s">
        <v>233</v>
      </c>
      <c r="E28" s="26" t="s">
        <v>237</v>
      </c>
      <c r="F28" s="123">
        <v>15000</v>
      </c>
      <c r="G28" s="123">
        <v>0</v>
      </c>
      <c r="H28" s="123">
        <v>15000</v>
      </c>
      <c r="I28" s="28">
        <v>0</v>
      </c>
      <c r="J28" s="28">
        <v>0</v>
      </c>
      <c r="K28" s="29">
        <v>0</v>
      </c>
      <c r="L28" s="124"/>
      <c r="M28" s="123">
        <v>0</v>
      </c>
      <c r="N28" s="124"/>
      <c r="O28" s="28">
        <v>15000</v>
      </c>
      <c r="P28" s="27">
        <v>1</v>
      </c>
    </row>
    <row r="29" spans="1:16" s="34" customFormat="1" x14ac:dyDescent="0.25">
      <c r="A29" s="26" t="s">
        <v>406</v>
      </c>
      <c r="B29" s="26" t="s">
        <v>207</v>
      </c>
      <c r="C29" s="26" t="s">
        <v>234</v>
      </c>
      <c r="D29" s="26" t="s">
        <v>233</v>
      </c>
      <c r="E29" s="26" t="s">
        <v>236</v>
      </c>
      <c r="F29" s="123">
        <v>420</v>
      </c>
      <c r="G29" s="123">
        <v>0</v>
      </c>
      <c r="H29" s="123">
        <v>420</v>
      </c>
      <c r="I29" s="28">
        <v>0</v>
      </c>
      <c r="J29" s="28">
        <v>0</v>
      </c>
      <c r="K29" s="29">
        <v>0</v>
      </c>
      <c r="L29" s="124"/>
      <c r="M29" s="123">
        <v>0</v>
      </c>
      <c r="N29" s="124"/>
      <c r="O29" s="28">
        <v>420</v>
      </c>
      <c r="P29" s="27">
        <v>1</v>
      </c>
    </row>
    <row r="30" spans="1:16" s="34" customFormat="1" x14ac:dyDescent="0.25">
      <c r="A30" s="26" t="s">
        <v>407</v>
      </c>
      <c r="B30" s="26" t="s">
        <v>209</v>
      </c>
      <c r="C30" s="26" t="s">
        <v>234</v>
      </c>
      <c r="D30" s="26" t="s">
        <v>233</v>
      </c>
      <c r="E30" s="26" t="s">
        <v>237</v>
      </c>
      <c r="F30" s="123">
        <v>30000</v>
      </c>
      <c r="G30" s="123">
        <v>0</v>
      </c>
      <c r="H30" s="123">
        <v>30000</v>
      </c>
      <c r="I30" s="28">
        <v>0</v>
      </c>
      <c r="J30" s="28">
        <v>0</v>
      </c>
      <c r="K30" s="29">
        <v>0</v>
      </c>
      <c r="L30" s="124"/>
      <c r="M30" s="123">
        <v>0</v>
      </c>
      <c r="N30" s="124"/>
      <c r="O30" s="28">
        <v>30000</v>
      </c>
      <c r="P30" s="27">
        <v>1</v>
      </c>
    </row>
    <row r="31" spans="1:16" s="34" customFormat="1" x14ac:dyDescent="0.25">
      <c r="A31" s="26" t="s">
        <v>407</v>
      </c>
      <c r="B31" s="26" t="s">
        <v>209</v>
      </c>
      <c r="C31" s="26" t="s">
        <v>234</v>
      </c>
      <c r="D31" s="26" t="s">
        <v>233</v>
      </c>
      <c r="E31" s="26" t="s">
        <v>236</v>
      </c>
      <c r="F31" s="123">
        <v>840</v>
      </c>
      <c r="G31" s="123">
        <v>0</v>
      </c>
      <c r="H31" s="123">
        <v>840</v>
      </c>
      <c r="I31" s="28">
        <v>0</v>
      </c>
      <c r="J31" s="28">
        <v>0</v>
      </c>
      <c r="K31" s="29">
        <v>0</v>
      </c>
      <c r="L31" s="124"/>
      <c r="M31" s="123">
        <v>0</v>
      </c>
      <c r="N31" s="124"/>
      <c r="O31" s="28">
        <v>840</v>
      </c>
      <c r="P31" s="27">
        <v>1</v>
      </c>
    </row>
    <row r="32" spans="1:16" s="34" customFormat="1" x14ac:dyDescent="0.25">
      <c r="A32" s="26" t="s">
        <v>408</v>
      </c>
      <c r="B32" s="26" t="s">
        <v>211</v>
      </c>
      <c r="C32" s="26" t="s">
        <v>234</v>
      </c>
      <c r="D32" s="26" t="s">
        <v>233</v>
      </c>
      <c r="E32" s="26" t="s">
        <v>237</v>
      </c>
      <c r="F32" s="123">
        <v>5000</v>
      </c>
      <c r="G32" s="123">
        <v>0</v>
      </c>
      <c r="H32" s="123">
        <v>5000</v>
      </c>
      <c r="I32" s="28">
        <v>0</v>
      </c>
      <c r="J32" s="28">
        <v>0</v>
      </c>
      <c r="K32" s="29">
        <v>0</v>
      </c>
      <c r="L32" s="124"/>
      <c r="M32" s="123">
        <v>0</v>
      </c>
      <c r="N32" s="124"/>
      <c r="O32" s="28">
        <v>5000</v>
      </c>
      <c r="P32" s="27">
        <v>1</v>
      </c>
    </row>
    <row r="33" spans="1:16" s="34" customFormat="1" x14ac:dyDescent="0.25">
      <c r="A33" s="26" t="s">
        <v>408</v>
      </c>
      <c r="B33" s="26" t="s">
        <v>211</v>
      </c>
      <c r="C33" s="26" t="s">
        <v>234</v>
      </c>
      <c r="D33" s="26" t="s">
        <v>233</v>
      </c>
      <c r="E33" s="26" t="s">
        <v>236</v>
      </c>
      <c r="F33" s="123">
        <v>140</v>
      </c>
      <c r="G33" s="123">
        <v>0</v>
      </c>
      <c r="H33" s="123">
        <v>140</v>
      </c>
      <c r="I33" s="28">
        <v>0</v>
      </c>
      <c r="J33" s="28">
        <v>0</v>
      </c>
      <c r="K33" s="29">
        <v>0</v>
      </c>
      <c r="L33" s="124"/>
      <c r="M33" s="123">
        <v>0</v>
      </c>
      <c r="N33" s="124"/>
      <c r="O33" s="28">
        <v>140</v>
      </c>
      <c r="P33" s="27">
        <v>1</v>
      </c>
    </row>
    <row r="34" spans="1:16" s="34" customFormat="1" x14ac:dyDescent="0.25">
      <c r="A34" s="26" t="s">
        <v>410</v>
      </c>
      <c r="B34" s="26" t="s">
        <v>214</v>
      </c>
      <c r="C34" s="26" t="s">
        <v>234</v>
      </c>
      <c r="D34" s="26" t="s">
        <v>233</v>
      </c>
      <c r="E34" s="26" t="s">
        <v>237</v>
      </c>
      <c r="F34" s="123">
        <v>1680</v>
      </c>
      <c r="G34" s="123">
        <v>0</v>
      </c>
      <c r="H34" s="123">
        <v>1680</v>
      </c>
      <c r="I34" s="28">
        <v>0</v>
      </c>
      <c r="J34" s="28">
        <v>0</v>
      </c>
      <c r="K34" s="29">
        <v>0</v>
      </c>
      <c r="L34" s="124"/>
      <c r="M34" s="123">
        <v>0</v>
      </c>
      <c r="N34" s="124"/>
      <c r="O34" s="28">
        <v>1680</v>
      </c>
      <c r="P34" s="27">
        <v>1</v>
      </c>
    </row>
    <row r="35" spans="1:16" s="34" customFormat="1" x14ac:dyDescent="0.25">
      <c r="A35" s="26" t="s">
        <v>410</v>
      </c>
      <c r="B35" s="26" t="s">
        <v>214</v>
      </c>
      <c r="C35" s="26" t="s">
        <v>234</v>
      </c>
      <c r="D35" s="26" t="s">
        <v>233</v>
      </c>
      <c r="E35" s="26" t="s">
        <v>236</v>
      </c>
      <c r="F35" s="123">
        <v>47.04</v>
      </c>
      <c r="G35" s="123">
        <v>0</v>
      </c>
      <c r="H35" s="123">
        <v>47.04</v>
      </c>
      <c r="I35" s="28">
        <v>0</v>
      </c>
      <c r="J35" s="28">
        <v>0</v>
      </c>
      <c r="K35" s="29">
        <v>0</v>
      </c>
      <c r="L35" s="124"/>
      <c r="M35" s="123">
        <v>0</v>
      </c>
      <c r="N35" s="124"/>
      <c r="O35" s="28">
        <v>47.04</v>
      </c>
      <c r="P35" s="27">
        <v>1</v>
      </c>
    </row>
    <row r="36" spans="1:16" s="34" customFormat="1" x14ac:dyDescent="0.25">
      <c r="A36" s="26" t="s">
        <v>313</v>
      </c>
      <c r="B36" s="26" t="s">
        <v>97</v>
      </c>
      <c r="C36" s="26" t="s">
        <v>234</v>
      </c>
      <c r="D36" s="26" t="s">
        <v>233</v>
      </c>
      <c r="E36" s="26" t="s">
        <v>237</v>
      </c>
      <c r="F36" s="123">
        <v>127500</v>
      </c>
      <c r="G36" s="123">
        <v>0</v>
      </c>
      <c r="H36" s="123">
        <v>243712</v>
      </c>
      <c r="I36" s="28">
        <v>40618.67</v>
      </c>
      <c r="J36" s="28">
        <v>0</v>
      </c>
      <c r="K36" s="29">
        <v>0</v>
      </c>
      <c r="L36" s="124"/>
      <c r="M36" s="123">
        <v>40618.67</v>
      </c>
      <c r="N36" s="124"/>
      <c r="O36" s="28">
        <v>203093.33</v>
      </c>
      <c r="P36" s="27">
        <v>0.83333299999999999</v>
      </c>
    </row>
    <row r="37" spans="1:16" s="34" customFormat="1" x14ac:dyDescent="0.25">
      <c r="A37" s="26" t="s">
        <v>313</v>
      </c>
      <c r="B37" s="26" t="s">
        <v>97</v>
      </c>
      <c r="C37" s="26" t="s">
        <v>234</v>
      </c>
      <c r="D37" s="26" t="s">
        <v>233</v>
      </c>
      <c r="E37" s="26" t="s">
        <v>236</v>
      </c>
      <c r="F37" s="123">
        <v>6638</v>
      </c>
      <c r="G37" s="123">
        <v>0</v>
      </c>
      <c r="H37" s="123">
        <v>243712</v>
      </c>
      <c r="I37" s="28">
        <v>40618.67</v>
      </c>
      <c r="J37" s="28">
        <v>0</v>
      </c>
      <c r="K37" s="29">
        <v>0</v>
      </c>
      <c r="L37" s="124"/>
      <c r="M37" s="123">
        <v>40618.67</v>
      </c>
      <c r="N37" s="124"/>
      <c r="O37" s="28">
        <v>203093.33</v>
      </c>
      <c r="P37" s="27">
        <v>0.83333299999999999</v>
      </c>
    </row>
    <row r="38" spans="1:16" s="34" customFormat="1" x14ac:dyDescent="0.25">
      <c r="A38" s="26" t="s">
        <v>313</v>
      </c>
      <c r="B38" s="26" t="s">
        <v>97</v>
      </c>
      <c r="C38" s="26" t="s">
        <v>234</v>
      </c>
      <c r="D38" s="26" t="s">
        <v>233</v>
      </c>
      <c r="E38" s="26" t="s">
        <v>232</v>
      </c>
      <c r="F38" s="123">
        <v>56436</v>
      </c>
      <c r="G38" s="123">
        <v>0</v>
      </c>
      <c r="H38" s="123">
        <v>243712</v>
      </c>
      <c r="I38" s="28">
        <v>40618.67</v>
      </c>
      <c r="J38" s="28">
        <v>0</v>
      </c>
      <c r="K38" s="29">
        <v>0</v>
      </c>
      <c r="L38" s="124"/>
      <c r="M38" s="123">
        <v>40618.67</v>
      </c>
      <c r="N38" s="124"/>
      <c r="O38" s="28">
        <v>203093.33</v>
      </c>
      <c r="P38" s="27">
        <v>0.83333299999999999</v>
      </c>
    </row>
    <row r="39" spans="1:16" s="34" customFormat="1" x14ac:dyDescent="0.25">
      <c r="A39" s="26" t="s">
        <v>313</v>
      </c>
      <c r="B39" s="26" t="s">
        <v>97</v>
      </c>
      <c r="C39" s="26" t="s">
        <v>234</v>
      </c>
      <c r="D39" s="26" t="s">
        <v>233</v>
      </c>
      <c r="E39" s="26" t="s">
        <v>241</v>
      </c>
      <c r="F39" s="123">
        <v>53138</v>
      </c>
      <c r="G39" s="123">
        <v>0</v>
      </c>
      <c r="H39" s="123">
        <v>243712</v>
      </c>
      <c r="I39" s="28">
        <v>40618.67</v>
      </c>
      <c r="J39" s="28">
        <v>0</v>
      </c>
      <c r="K39" s="29">
        <v>0</v>
      </c>
      <c r="L39" s="124"/>
      <c r="M39" s="123">
        <v>40618.67</v>
      </c>
      <c r="N39" s="124"/>
      <c r="O39" s="28">
        <v>203093.33</v>
      </c>
      <c r="P39" s="27">
        <v>0.83333299999999999</v>
      </c>
    </row>
    <row r="40" spans="1:16" s="34" customFormat="1" x14ac:dyDescent="0.25">
      <c r="A40" s="26" t="s">
        <v>312</v>
      </c>
      <c r="B40" s="26" t="s">
        <v>98</v>
      </c>
      <c r="C40" s="26" t="s">
        <v>234</v>
      </c>
      <c r="D40" s="26" t="s">
        <v>233</v>
      </c>
      <c r="E40" s="26" t="s">
        <v>237</v>
      </c>
      <c r="F40" s="123">
        <v>42455</v>
      </c>
      <c r="G40" s="123">
        <v>0</v>
      </c>
      <c r="H40" s="123">
        <v>207933</v>
      </c>
      <c r="I40" s="28">
        <v>30988.83</v>
      </c>
      <c r="J40" s="28">
        <v>0</v>
      </c>
      <c r="K40" s="29">
        <v>0</v>
      </c>
      <c r="L40" s="124"/>
      <c r="M40" s="123">
        <v>30988.83</v>
      </c>
      <c r="N40" s="124"/>
      <c r="O40" s="28">
        <v>176944.17</v>
      </c>
      <c r="P40" s="27">
        <v>0.85096700000000003</v>
      </c>
    </row>
    <row r="41" spans="1:16" s="34" customFormat="1" x14ac:dyDescent="0.25">
      <c r="A41" s="26" t="s">
        <v>312</v>
      </c>
      <c r="B41" s="26" t="s">
        <v>98</v>
      </c>
      <c r="C41" s="26" t="s">
        <v>234</v>
      </c>
      <c r="D41" s="26" t="s">
        <v>233</v>
      </c>
      <c r="E41" s="26" t="s">
        <v>236</v>
      </c>
      <c r="F41" s="123">
        <v>5064</v>
      </c>
      <c r="G41" s="123">
        <v>0</v>
      </c>
      <c r="H41" s="123">
        <v>207933</v>
      </c>
      <c r="I41" s="28">
        <v>30988.83</v>
      </c>
      <c r="J41" s="28">
        <v>0</v>
      </c>
      <c r="K41" s="29">
        <v>0</v>
      </c>
      <c r="L41" s="124"/>
      <c r="M41" s="123">
        <v>30988.83</v>
      </c>
      <c r="N41" s="124"/>
      <c r="O41" s="28">
        <v>176944.17</v>
      </c>
      <c r="P41" s="27">
        <v>0.85096700000000003</v>
      </c>
    </row>
    <row r="42" spans="1:16" s="34" customFormat="1" x14ac:dyDescent="0.25">
      <c r="A42" s="26" t="s">
        <v>312</v>
      </c>
      <c r="B42" s="26" t="s">
        <v>98</v>
      </c>
      <c r="C42" s="26" t="s">
        <v>234</v>
      </c>
      <c r="D42" s="26" t="s">
        <v>233</v>
      </c>
      <c r="E42" s="26" t="s">
        <v>232</v>
      </c>
      <c r="F42" s="123">
        <v>85276</v>
      </c>
      <c r="G42" s="123">
        <v>0</v>
      </c>
      <c r="H42" s="123">
        <v>207933</v>
      </c>
      <c r="I42" s="28">
        <v>30988.83</v>
      </c>
      <c r="J42" s="28">
        <v>0</v>
      </c>
      <c r="K42" s="29">
        <v>0</v>
      </c>
      <c r="L42" s="124"/>
      <c r="M42" s="123">
        <v>30988.83</v>
      </c>
      <c r="N42" s="124"/>
      <c r="O42" s="28">
        <v>176944.17</v>
      </c>
      <c r="P42" s="27">
        <v>0.85096700000000003</v>
      </c>
    </row>
    <row r="43" spans="1:16" s="34" customFormat="1" x14ac:dyDescent="0.25">
      <c r="A43" s="26" t="s">
        <v>312</v>
      </c>
      <c r="B43" s="26" t="s">
        <v>98</v>
      </c>
      <c r="C43" s="26" t="s">
        <v>234</v>
      </c>
      <c r="D43" s="26" t="s">
        <v>233</v>
      </c>
      <c r="E43" s="26" t="s">
        <v>241</v>
      </c>
      <c r="F43" s="123">
        <v>53138</v>
      </c>
      <c r="G43" s="123">
        <v>0</v>
      </c>
      <c r="H43" s="123">
        <v>207933</v>
      </c>
      <c r="I43" s="28">
        <v>30988.83</v>
      </c>
      <c r="J43" s="28">
        <v>0</v>
      </c>
      <c r="K43" s="29">
        <v>0</v>
      </c>
      <c r="L43" s="124"/>
      <c r="M43" s="123">
        <v>30988.83</v>
      </c>
      <c r="N43" s="124"/>
      <c r="O43" s="28">
        <v>176944.17</v>
      </c>
      <c r="P43" s="27">
        <v>0.85096700000000003</v>
      </c>
    </row>
    <row r="44" spans="1:16" s="34" customFormat="1" x14ac:dyDescent="0.25">
      <c r="A44" s="26" t="s">
        <v>312</v>
      </c>
      <c r="B44" s="26" t="s">
        <v>98</v>
      </c>
      <c r="C44" s="26" t="s">
        <v>234</v>
      </c>
      <c r="D44" s="26" t="s">
        <v>233</v>
      </c>
      <c r="E44" s="26" t="s">
        <v>239</v>
      </c>
      <c r="F44" s="123">
        <v>22000</v>
      </c>
      <c r="G44" s="123">
        <v>0</v>
      </c>
      <c r="H44" s="123">
        <v>207933</v>
      </c>
      <c r="I44" s="28">
        <v>30988.83</v>
      </c>
      <c r="J44" s="28">
        <v>0</v>
      </c>
      <c r="K44" s="29">
        <v>0</v>
      </c>
      <c r="L44" s="124"/>
      <c r="M44" s="123">
        <v>30988.83</v>
      </c>
      <c r="N44" s="124"/>
      <c r="O44" s="28">
        <v>176944.17</v>
      </c>
      <c r="P44" s="27">
        <v>0.85096700000000003</v>
      </c>
    </row>
    <row r="45" spans="1:16" s="34" customFormat="1" x14ac:dyDescent="0.25">
      <c r="A45" s="26" t="s">
        <v>311</v>
      </c>
      <c r="B45" s="26" t="s">
        <v>99</v>
      </c>
      <c r="C45" s="26" t="s">
        <v>234</v>
      </c>
      <c r="D45" s="26" t="s">
        <v>233</v>
      </c>
      <c r="E45" s="26" t="s">
        <v>237</v>
      </c>
      <c r="F45" s="123">
        <v>92685</v>
      </c>
      <c r="G45" s="123">
        <v>0</v>
      </c>
      <c r="H45" s="123">
        <v>92685</v>
      </c>
      <c r="I45" s="28">
        <v>0</v>
      </c>
      <c r="J45" s="28">
        <v>407.26</v>
      </c>
      <c r="K45" s="29">
        <v>532</v>
      </c>
      <c r="L45" s="124"/>
      <c r="M45" s="123">
        <v>939.26</v>
      </c>
      <c r="N45" s="124"/>
      <c r="O45" s="28">
        <v>91745.74</v>
      </c>
      <c r="P45" s="27">
        <v>0.98986600000000002</v>
      </c>
    </row>
    <row r="46" spans="1:16" s="34" customFormat="1" x14ac:dyDescent="0.25">
      <c r="A46" s="26" t="s">
        <v>311</v>
      </c>
      <c r="B46" s="26" t="s">
        <v>99</v>
      </c>
      <c r="C46" s="26" t="s">
        <v>234</v>
      </c>
      <c r="D46" s="26" t="s">
        <v>233</v>
      </c>
      <c r="E46" s="26" t="s">
        <v>236</v>
      </c>
      <c r="F46" s="123">
        <v>3378.2</v>
      </c>
      <c r="G46" s="123">
        <v>0</v>
      </c>
      <c r="H46" s="123">
        <v>3378.2</v>
      </c>
      <c r="I46" s="28">
        <v>0</v>
      </c>
      <c r="J46" s="28">
        <v>0</v>
      </c>
      <c r="K46" s="29">
        <v>0</v>
      </c>
      <c r="L46" s="124"/>
      <c r="M46" s="123">
        <v>0</v>
      </c>
      <c r="N46" s="124"/>
      <c r="O46" s="28">
        <v>3378.2</v>
      </c>
      <c r="P46" s="27">
        <v>1</v>
      </c>
    </row>
    <row r="47" spans="1:16" s="34" customFormat="1" x14ac:dyDescent="0.25">
      <c r="A47" s="26" t="s">
        <v>311</v>
      </c>
      <c r="B47" s="26" t="s">
        <v>99</v>
      </c>
      <c r="C47" s="26" t="s">
        <v>234</v>
      </c>
      <c r="D47" s="26" t="s">
        <v>233</v>
      </c>
      <c r="E47" s="26" t="s">
        <v>232</v>
      </c>
      <c r="F47" s="123">
        <v>27965</v>
      </c>
      <c r="G47" s="123">
        <v>0</v>
      </c>
      <c r="H47" s="123">
        <v>27965</v>
      </c>
      <c r="I47" s="28">
        <v>328</v>
      </c>
      <c r="J47" s="28">
        <v>9440</v>
      </c>
      <c r="K47" s="29">
        <v>0</v>
      </c>
      <c r="L47" s="124"/>
      <c r="M47" s="123">
        <v>9768</v>
      </c>
      <c r="N47" s="124"/>
      <c r="O47" s="28">
        <v>18197</v>
      </c>
      <c r="P47" s="27">
        <v>0.65070600000000001</v>
      </c>
    </row>
    <row r="48" spans="1:16" s="34" customFormat="1" x14ac:dyDescent="0.25">
      <c r="A48" s="26" t="s">
        <v>310</v>
      </c>
      <c r="B48" s="26" t="s">
        <v>101</v>
      </c>
      <c r="C48" s="26" t="s">
        <v>234</v>
      </c>
      <c r="D48" s="26" t="s">
        <v>233</v>
      </c>
      <c r="E48" s="26" t="s">
        <v>237</v>
      </c>
      <c r="F48" s="123">
        <v>13176.5</v>
      </c>
      <c r="G48" s="123">
        <v>0</v>
      </c>
      <c r="H48" s="123">
        <v>13176.5</v>
      </c>
      <c r="I48" s="28">
        <v>0</v>
      </c>
      <c r="J48" s="28">
        <v>0</v>
      </c>
      <c r="K48" s="29">
        <v>0</v>
      </c>
      <c r="L48" s="124"/>
      <c r="M48" s="123">
        <v>0</v>
      </c>
      <c r="N48" s="124"/>
      <c r="O48" s="28">
        <v>13176.5</v>
      </c>
      <c r="P48" s="27">
        <v>1</v>
      </c>
    </row>
    <row r="49" spans="1:16" s="34" customFormat="1" x14ac:dyDescent="0.25">
      <c r="A49" s="26" t="s">
        <v>310</v>
      </c>
      <c r="B49" s="26" t="s">
        <v>101</v>
      </c>
      <c r="C49" s="26" t="s">
        <v>234</v>
      </c>
      <c r="D49" s="26" t="s">
        <v>233</v>
      </c>
      <c r="E49" s="26" t="s">
        <v>236</v>
      </c>
      <c r="F49" s="123">
        <v>2481.5300000000002</v>
      </c>
      <c r="G49" s="123">
        <v>0</v>
      </c>
      <c r="H49" s="123">
        <v>2481.5300000000002</v>
      </c>
      <c r="I49" s="28">
        <v>0</v>
      </c>
      <c r="J49" s="28">
        <v>0</v>
      </c>
      <c r="K49" s="29">
        <v>0</v>
      </c>
      <c r="L49" s="124"/>
      <c r="M49" s="123">
        <v>0</v>
      </c>
      <c r="N49" s="124"/>
      <c r="O49" s="28">
        <v>2481.5300000000002</v>
      </c>
      <c r="P49" s="27">
        <v>1</v>
      </c>
    </row>
    <row r="50" spans="1:16" s="34" customFormat="1" x14ac:dyDescent="0.25">
      <c r="A50" s="26" t="s">
        <v>310</v>
      </c>
      <c r="B50" s="26" t="s">
        <v>101</v>
      </c>
      <c r="C50" s="26" t="s">
        <v>234</v>
      </c>
      <c r="D50" s="26" t="s">
        <v>233</v>
      </c>
      <c r="E50" s="26" t="s">
        <v>232</v>
      </c>
      <c r="F50" s="123">
        <v>9200</v>
      </c>
      <c r="G50" s="123">
        <v>0</v>
      </c>
      <c r="H50" s="123">
        <v>9200</v>
      </c>
      <c r="I50" s="28">
        <v>320</v>
      </c>
      <c r="J50" s="28">
        <v>4720</v>
      </c>
      <c r="K50" s="29">
        <v>0</v>
      </c>
      <c r="L50" s="124"/>
      <c r="M50" s="123">
        <v>5040</v>
      </c>
      <c r="N50" s="124"/>
      <c r="O50" s="28">
        <v>4160</v>
      </c>
      <c r="P50" s="27">
        <v>0.45217400000000002</v>
      </c>
    </row>
    <row r="51" spans="1:16" s="34" customFormat="1" x14ac:dyDescent="0.25">
      <c r="A51" s="26" t="s">
        <v>310</v>
      </c>
      <c r="B51" s="26" t="s">
        <v>101</v>
      </c>
      <c r="C51" s="26" t="s">
        <v>234</v>
      </c>
      <c r="D51" s="26" t="s">
        <v>233</v>
      </c>
      <c r="E51" s="26" t="s">
        <v>241</v>
      </c>
      <c r="F51" s="123">
        <v>66249.600000000006</v>
      </c>
      <c r="G51" s="123">
        <v>0</v>
      </c>
      <c r="H51" s="123">
        <v>66249.600000000006</v>
      </c>
      <c r="I51" s="28">
        <v>1971.51</v>
      </c>
      <c r="J51" s="28">
        <v>62348.82</v>
      </c>
      <c r="K51" s="29">
        <v>0</v>
      </c>
      <c r="L51" s="124"/>
      <c r="M51" s="123">
        <v>64320.33</v>
      </c>
      <c r="N51" s="124"/>
      <c r="O51" s="28">
        <v>1929.27</v>
      </c>
      <c r="P51" s="27">
        <v>2.9121000000000001E-2</v>
      </c>
    </row>
    <row r="52" spans="1:16" s="34" customFormat="1" x14ac:dyDescent="0.25">
      <c r="A52" s="26" t="s">
        <v>309</v>
      </c>
      <c r="B52" s="26" t="s">
        <v>159</v>
      </c>
      <c r="C52" s="26" t="s">
        <v>234</v>
      </c>
      <c r="D52" s="26" t="s">
        <v>233</v>
      </c>
      <c r="E52" s="26" t="s">
        <v>237</v>
      </c>
      <c r="F52" s="123">
        <v>3000</v>
      </c>
      <c r="G52" s="123">
        <v>0</v>
      </c>
      <c r="H52" s="123">
        <v>3000</v>
      </c>
      <c r="I52" s="28">
        <v>0</v>
      </c>
      <c r="J52" s="28">
        <v>0</v>
      </c>
      <c r="K52" s="29">
        <v>0</v>
      </c>
      <c r="L52" s="124"/>
      <c r="M52" s="123">
        <v>0</v>
      </c>
      <c r="N52" s="124"/>
      <c r="O52" s="28">
        <v>3000</v>
      </c>
      <c r="P52" s="27">
        <v>1</v>
      </c>
    </row>
    <row r="53" spans="1:16" s="34" customFormat="1" x14ac:dyDescent="0.25">
      <c r="A53" s="26" t="s">
        <v>309</v>
      </c>
      <c r="B53" s="26" t="s">
        <v>159</v>
      </c>
      <c r="C53" s="26" t="s">
        <v>234</v>
      </c>
      <c r="D53" s="26" t="s">
        <v>233</v>
      </c>
      <c r="E53" s="26" t="s">
        <v>236</v>
      </c>
      <c r="F53" s="123">
        <v>84</v>
      </c>
      <c r="G53" s="123">
        <v>0</v>
      </c>
      <c r="H53" s="123">
        <v>84</v>
      </c>
      <c r="I53" s="28">
        <v>0</v>
      </c>
      <c r="J53" s="28">
        <v>0</v>
      </c>
      <c r="K53" s="29">
        <v>0</v>
      </c>
      <c r="L53" s="124"/>
      <c r="M53" s="123">
        <v>0</v>
      </c>
      <c r="N53" s="124"/>
      <c r="O53" s="28">
        <v>84</v>
      </c>
      <c r="P53" s="27">
        <v>1</v>
      </c>
    </row>
    <row r="54" spans="1:16" s="34" customFormat="1" x14ac:dyDescent="0.25">
      <c r="A54" s="26" t="s">
        <v>308</v>
      </c>
      <c r="B54" s="26" t="s">
        <v>161</v>
      </c>
      <c r="C54" s="26" t="s">
        <v>234</v>
      </c>
      <c r="D54" s="26" t="s">
        <v>233</v>
      </c>
      <c r="E54" s="26" t="s">
        <v>237</v>
      </c>
      <c r="F54" s="123">
        <v>5020</v>
      </c>
      <c r="G54" s="123">
        <v>0</v>
      </c>
      <c r="H54" s="123">
        <v>5020</v>
      </c>
      <c r="I54" s="28">
        <v>0</v>
      </c>
      <c r="J54" s="28">
        <v>0</v>
      </c>
      <c r="K54" s="29">
        <v>0</v>
      </c>
      <c r="L54" s="124"/>
      <c r="M54" s="123">
        <v>0</v>
      </c>
      <c r="N54" s="124"/>
      <c r="O54" s="28">
        <v>5020</v>
      </c>
      <c r="P54" s="27">
        <v>1</v>
      </c>
    </row>
    <row r="55" spans="1:16" s="34" customFormat="1" x14ac:dyDescent="0.25">
      <c r="A55" s="26" t="s">
        <v>308</v>
      </c>
      <c r="B55" s="26" t="s">
        <v>161</v>
      </c>
      <c r="C55" s="26" t="s">
        <v>234</v>
      </c>
      <c r="D55" s="26" t="s">
        <v>233</v>
      </c>
      <c r="E55" s="26" t="s">
        <v>236</v>
      </c>
      <c r="F55" s="123">
        <v>140.56</v>
      </c>
      <c r="G55" s="123">
        <v>0</v>
      </c>
      <c r="H55" s="123">
        <v>140.56</v>
      </c>
      <c r="I55" s="28">
        <v>0</v>
      </c>
      <c r="J55" s="28">
        <v>0</v>
      </c>
      <c r="K55" s="29">
        <v>0</v>
      </c>
      <c r="L55" s="124"/>
      <c r="M55" s="123">
        <v>0</v>
      </c>
      <c r="N55" s="124"/>
      <c r="O55" s="28">
        <v>140.56</v>
      </c>
      <c r="P55" s="27">
        <v>1</v>
      </c>
    </row>
    <row r="56" spans="1:16" s="34" customFormat="1" x14ac:dyDescent="0.25">
      <c r="A56" s="26" t="s">
        <v>307</v>
      </c>
      <c r="B56" s="26" t="s">
        <v>163</v>
      </c>
      <c r="C56" s="26" t="s">
        <v>234</v>
      </c>
      <c r="D56" s="26" t="s">
        <v>233</v>
      </c>
      <c r="E56" s="26" t="s">
        <v>237</v>
      </c>
      <c r="F56" s="123">
        <v>5600</v>
      </c>
      <c r="G56" s="123">
        <v>0</v>
      </c>
      <c r="H56" s="123">
        <v>5600</v>
      </c>
      <c r="I56" s="28">
        <v>0</v>
      </c>
      <c r="J56" s="28">
        <v>0</v>
      </c>
      <c r="K56" s="29">
        <v>1121</v>
      </c>
      <c r="L56" s="124"/>
      <c r="M56" s="123">
        <v>1121</v>
      </c>
      <c r="N56" s="124"/>
      <c r="O56" s="28">
        <v>4479</v>
      </c>
      <c r="P56" s="27">
        <v>0.799821</v>
      </c>
    </row>
    <row r="57" spans="1:16" s="34" customFormat="1" x14ac:dyDescent="0.25">
      <c r="A57" s="26" t="s">
        <v>307</v>
      </c>
      <c r="B57" s="26" t="s">
        <v>163</v>
      </c>
      <c r="C57" s="26" t="s">
        <v>234</v>
      </c>
      <c r="D57" s="26" t="s">
        <v>233</v>
      </c>
      <c r="E57" s="26" t="s">
        <v>236</v>
      </c>
      <c r="F57" s="123">
        <v>156.80000000000001</v>
      </c>
      <c r="G57" s="123">
        <v>0</v>
      </c>
      <c r="H57" s="123">
        <v>156.80000000000001</v>
      </c>
      <c r="I57" s="28">
        <v>0</v>
      </c>
      <c r="J57" s="28">
        <v>0</v>
      </c>
      <c r="K57" s="29">
        <v>0</v>
      </c>
      <c r="L57" s="124"/>
      <c r="M57" s="123">
        <v>0</v>
      </c>
      <c r="N57" s="124"/>
      <c r="O57" s="28">
        <v>156.80000000000001</v>
      </c>
      <c r="P57" s="27">
        <v>1</v>
      </c>
    </row>
    <row r="58" spans="1:16" s="34" customFormat="1" x14ac:dyDescent="0.25">
      <c r="A58" s="26" t="s">
        <v>306</v>
      </c>
      <c r="B58" s="26" t="s">
        <v>165</v>
      </c>
      <c r="C58" s="26" t="s">
        <v>234</v>
      </c>
      <c r="D58" s="26" t="s">
        <v>233</v>
      </c>
      <c r="E58" s="26" t="s">
        <v>237</v>
      </c>
      <c r="F58" s="123">
        <v>4350</v>
      </c>
      <c r="G58" s="123">
        <v>0</v>
      </c>
      <c r="H58" s="123">
        <v>4350</v>
      </c>
      <c r="I58" s="28">
        <v>0</v>
      </c>
      <c r="J58" s="28">
        <v>0</v>
      </c>
      <c r="K58" s="29">
        <v>0</v>
      </c>
      <c r="L58" s="124"/>
      <c r="M58" s="123">
        <v>0</v>
      </c>
      <c r="N58" s="124"/>
      <c r="O58" s="28">
        <v>4350</v>
      </c>
      <c r="P58" s="27">
        <v>1</v>
      </c>
    </row>
    <row r="59" spans="1:16" s="34" customFormat="1" x14ac:dyDescent="0.25">
      <c r="A59" s="26" t="s">
        <v>306</v>
      </c>
      <c r="B59" s="26" t="s">
        <v>165</v>
      </c>
      <c r="C59" s="26" t="s">
        <v>234</v>
      </c>
      <c r="D59" s="26" t="s">
        <v>233</v>
      </c>
      <c r="E59" s="26" t="s">
        <v>236</v>
      </c>
      <c r="F59" s="123">
        <v>241.5</v>
      </c>
      <c r="G59" s="123">
        <v>0</v>
      </c>
      <c r="H59" s="123">
        <v>241.5</v>
      </c>
      <c r="I59" s="28">
        <v>0</v>
      </c>
      <c r="J59" s="28">
        <v>0</v>
      </c>
      <c r="K59" s="29">
        <v>0</v>
      </c>
      <c r="L59" s="124"/>
      <c r="M59" s="123">
        <v>0</v>
      </c>
      <c r="N59" s="124"/>
      <c r="O59" s="28">
        <v>241.5</v>
      </c>
      <c r="P59" s="27">
        <v>1</v>
      </c>
    </row>
    <row r="60" spans="1:16" s="34" customFormat="1" x14ac:dyDescent="0.25">
      <c r="A60" s="26" t="s">
        <v>306</v>
      </c>
      <c r="B60" s="26" t="s">
        <v>165</v>
      </c>
      <c r="C60" s="26" t="s">
        <v>234</v>
      </c>
      <c r="D60" s="26" t="s">
        <v>233</v>
      </c>
      <c r="E60" s="26" t="s">
        <v>232</v>
      </c>
      <c r="F60" s="123">
        <v>4275</v>
      </c>
      <c r="G60" s="123">
        <v>0</v>
      </c>
      <c r="H60" s="123">
        <v>4275</v>
      </c>
      <c r="I60" s="28">
        <v>12.82</v>
      </c>
      <c r="J60" s="28">
        <v>2242</v>
      </c>
      <c r="K60" s="29">
        <v>0</v>
      </c>
      <c r="L60" s="124"/>
      <c r="M60" s="123">
        <v>2254.8200000000002</v>
      </c>
      <c r="N60" s="124"/>
      <c r="O60" s="28">
        <v>2020.18</v>
      </c>
      <c r="P60" s="27">
        <v>0.472557</v>
      </c>
    </row>
    <row r="61" spans="1:16" s="34" customFormat="1" x14ac:dyDescent="0.25">
      <c r="A61" s="26" t="s">
        <v>305</v>
      </c>
      <c r="B61" s="26" t="s">
        <v>167</v>
      </c>
      <c r="C61" s="26" t="s">
        <v>234</v>
      </c>
      <c r="D61" s="26" t="s">
        <v>233</v>
      </c>
      <c r="E61" s="26" t="s">
        <v>237</v>
      </c>
      <c r="F61" s="123">
        <v>6644</v>
      </c>
      <c r="G61" s="123">
        <v>0</v>
      </c>
      <c r="H61" s="123">
        <v>6644</v>
      </c>
      <c r="I61" s="28">
        <v>0</v>
      </c>
      <c r="J61" s="28">
        <v>0</v>
      </c>
      <c r="K61" s="29">
        <v>0</v>
      </c>
      <c r="L61" s="124"/>
      <c r="M61" s="123">
        <v>0</v>
      </c>
      <c r="N61" s="124"/>
      <c r="O61" s="28">
        <v>6644</v>
      </c>
      <c r="P61" s="27">
        <v>1</v>
      </c>
    </row>
    <row r="62" spans="1:16" s="34" customFormat="1" x14ac:dyDescent="0.25">
      <c r="A62" s="26" t="s">
        <v>305</v>
      </c>
      <c r="B62" s="26" t="s">
        <v>167</v>
      </c>
      <c r="C62" s="26" t="s">
        <v>234</v>
      </c>
      <c r="D62" s="26" t="s">
        <v>233</v>
      </c>
      <c r="E62" s="26" t="s">
        <v>236</v>
      </c>
      <c r="F62" s="123">
        <v>333.03</v>
      </c>
      <c r="G62" s="123">
        <v>0</v>
      </c>
      <c r="H62" s="123">
        <v>333.03</v>
      </c>
      <c r="I62" s="28">
        <v>0</v>
      </c>
      <c r="J62" s="28">
        <v>0</v>
      </c>
      <c r="K62" s="29">
        <v>0</v>
      </c>
      <c r="L62" s="124"/>
      <c r="M62" s="123">
        <v>0</v>
      </c>
      <c r="N62" s="124"/>
      <c r="O62" s="28">
        <v>333.03</v>
      </c>
      <c r="P62" s="27">
        <v>1</v>
      </c>
    </row>
    <row r="63" spans="1:16" s="34" customFormat="1" x14ac:dyDescent="0.25">
      <c r="A63" s="26" t="s">
        <v>305</v>
      </c>
      <c r="B63" s="26" t="s">
        <v>167</v>
      </c>
      <c r="C63" s="26" t="s">
        <v>234</v>
      </c>
      <c r="D63" s="26" t="s">
        <v>233</v>
      </c>
      <c r="E63" s="26" t="s">
        <v>232</v>
      </c>
      <c r="F63" s="123">
        <v>5250</v>
      </c>
      <c r="G63" s="123">
        <v>0</v>
      </c>
      <c r="H63" s="123">
        <v>5250</v>
      </c>
      <c r="I63" s="28">
        <v>0</v>
      </c>
      <c r="J63" s="28">
        <v>0</v>
      </c>
      <c r="K63" s="29">
        <v>0</v>
      </c>
      <c r="L63" s="124"/>
      <c r="M63" s="123">
        <v>0</v>
      </c>
      <c r="N63" s="124"/>
      <c r="O63" s="28">
        <v>5250</v>
      </c>
      <c r="P63" s="27">
        <v>1</v>
      </c>
    </row>
    <row r="64" spans="1:16" s="34" customFormat="1" x14ac:dyDescent="0.25">
      <c r="A64" s="26" t="s">
        <v>304</v>
      </c>
      <c r="B64" s="26" t="s">
        <v>169</v>
      </c>
      <c r="C64" s="26" t="s">
        <v>234</v>
      </c>
      <c r="D64" s="26" t="s">
        <v>233</v>
      </c>
      <c r="E64" s="26" t="s">
        <v>237</v>
      </c>
      <c r="F64" s="123">
        <v>1700</v>
      </c>
      <c r="G64" s="123">
        <v>0</v>
      </c>
      <c r="H64" s="123">
        <v>1700</v>
      </c>
      <c r="I64" s="28">
        <v>0</v>
      </c>
      <c r="J64" s="28">
        <v>0</v>
      </c>
      <c r="K64" s="29">
        <v>0</v>
      </c>
      <c r="L64" s="124"/>
      <c r="M64" s="123">
        <v>0</v>
      </c>
      <c r="N64" s="124"/>
      <c r="O64" s="28">
        <v>1700</v>
      </c>
      <c r="P64" s="27">
        <v>1</v>
      </c>
    </row>
    <row r="65" spans="1:16" s="34" customFormat="1" x14ac:dyDescent="0.25">
      <c r="A65" s="26" t="s">
        <v>304</v>
      </c>
      <c r="B65" s="26" t="s">
        <v>169</v>
      </c>
      <c r="C65" s="26" t="s">
        <v>234</v>
      </c>
      <c r="D65" s="26" t="s">
        <v>233</v>
      </c>
      <c r="E65" s="26" t="s">
        <v>236</v>
      </c>
      <c r="F65" s="123">
        <v>47.6</v>
      </c>
      <c r="G65" s="123">
        <v>0</v>
      </c>
      <c r="H65" s="123">
        <v>47.6</v>
      </c>
      <c r="I65" s="28">
        <v>0</v>
      </c>
      <c r="J65" s="28">
        <v>0</v>
      </c>
      <c r="K65" s="29">
        <v>0</v>
      </c>
      <c r="L65" s="124"/>
      <c r="M65" s="123">
        <v>0</v>
      </c>
      <c r="N65" s="124"/>
      <c r="O65" s="28">
        <v>47.6</v>
      </c>
      <c r="P65" s="27">
        <v>1</v>
      </c>
    </row>
    <row r="66" spans="1:16" s="34" customFormat="1" x14ac:dyDescent="0.25">
      <c r="A66" s="26" t="s">
        <v>303</v>
      </c>
      <c r="B66" s="26" t="s">
        <v>102</v>
      </c>
      <c r="C66" s="26" t="s">
        <v>234</v>
      </c>
      <c r="D66" s="26" t="s">
        <v>233</v>
      </c>
      <c r="E66" s="26" t="s">
        <v>237</v>
      </c>
      <c r="F66" s="123">
        <v>101200</v>
      </c>
      <c r="G66" s="123">
        <v>0</v>
      </c>
      <c r="H66" s="123">
        <v>101200</v>
      </c>
      <c r="I66" s="28">
        <v>0</v>
      </c>
      <c r="J66" s="28">
        <v>0</v>
      </c>
      <c r="K66" s="29">
        <v>0</v>
      </c>
      <c r="L66" s="124"/>
      <c r="M66" s="123">
        <v>0</v>
      </c>
      <c r="N66" s="124"/>
      <c r="O66" s="28">
        <v>101200</v>
      </c>
      <c r="P66" s="27">
        <v>1</v>
      </c>
    </row>
    <row r="67" spans="1:16" s="34" customFormat="1" x14ac:dyDescent="0.25">
      <c r="A67" s="26" t="s">
        <v>303</v>
      </c>
      <c r="B67" s="26" t="s">
        <v>102</v>
      </c>
      <c r="C67" s="26" t="s">
        <v>234</v>
      </c>
      <c r="D67" s="26" t="s">
        <v>233</v>
      </c>
      <c r="E67" s="26" t="s">
        <v>236</v>
      </c>
      <c r="F67" s="123">
        <v>10302.290000000001</v>
      </c>
      <c r="G67" s="123">
        <v>0</v>
      </c>
      <c r="H67" s="123">
        <v>10302.290000000001</v>
      </c>
      <c r="I67" s="28">
        <v>0</v>
      </c>
      <c r="J67" s="28">
        <v>0</v>
      </c>
      <c r="K67" s="29">
        <v>0</v>
      </c>
      <c r="L67" s="124"/>
      <c r="M67" s="123">
        <v>0</v>
      </c>
      <c r="N67" s="124"/>
      <c r="O67" s="28">
        <v>10302.290000000001</v>
      </c>
      <c r="P67" s="27">
        <v>1</v>
      </c>
    </row>
    <row r="68" spans="1:16" s="34" customFormat="1" x14ac:dyDescent="0.25">
      <c r="A68" s="26" t="s">
        <v>303</v>
      </c>
      <c r="B68" s="26" t="s">
        <v>102</v>
      </c>
      <c r="C68" s="26" t="s">
        <v>234</v>
      </c>
      <c r="D68" s="26" t="s">
        <v>233</v>
      </c>
      <c r="E68" s="26" t="s">
        <v>232</v>
      </c>
      <c r="F68" s="123">
        <v>139650.5</v>
      </c>
      <c r="G68" s="123">
        <v>0</v>
      </c>
      <c r="H68" s="123">
        <v>139650.5</v>
      </c>
      <c r="I68" s="28">
        <v>718.21</v>
      </c>
      <c r="J68" s="28">
        <v>54526.400000000001</v>
      </c>
      <c r="K68" s="29">
        <v>0</v>
      </c>
      <c r="L68" s="124"/>
      <c r="M68" s="123">
        <v>55244.61</v>
      </c>
      <c r="N68" s="124"/>
      <c r="O68" s="28">
        <v>84405.89</v>
      </c>
      <c r="P68" s="27">
        <v>0.60440799999999995</v>
      </c>
    </row>
    <row r="69" spans="1:16" s="34" customFormat="1" x14ac:dyDescent="0.25">
      <c r="A69" s="26" t="s">
        <v>303</v>
      </c>
      <c r="B69" s="26" t="s">
        <v>102</v>
      </c>
      <c r="C69" s="26" t="s">
        <v>234</v>
      </c>
      <c r="D69" s="26" t="s">
        <v>233</v>
      </c>
      <c r="E69" s="26" t="s">
        <v>241</v>
      </c>
      <c r="F69" s="123">
        <v>127088.49</v>
      </c>
      <c r="G69" s="123">
        <v>0</v>
      </c>
      <c r="H69" s="123">
        <v>127088.49</v>
      </c>
      <c r="I69" s="28">
        <v>3856.82</v>
      </c>
      <c r="J69" s="28">
        <v>123398.24</v>
      </c>
      <c r="K69" s="29">
        <v>0</v>
      </c>
      <c r="L69" s="124"/>
      <c r="M69" s="123">
        <v>127255.06</v>
      </c>
      <c r="N69" s="124"/>
      <c r="O69" s="28">
        <v>-166.57</v>
      </c>
      <c r="P69" s="27">
        <v>-1.3110000000000001E-3</v>
      </c>
    </row>
    <row r="70" spans="1:16" s="34" customFormat="1" x14ac:dyDescent="0.25">
      <c r="A70" s="26" t="s">
        <v>302</v>
      </c>
      <c r="B70" s="26" t="s">
        <v>183</v>
      </c>
      <c r="C70" s="26" t="s">
        <v>234</v>
      </c>
      <c r="D70" s="26" t="s">
        <v>233</v>
      </c>
      <c r="E70" s="26" t="s">
        <v>237</v>
      </c>
      <c r="F70" s="123">
        <v>7620</v>
      </c>
      <c r="G70" s="123">
        <v>0</v>
      </c>
      <c r="H70" s="123">
        <v>7620</v>
      </c>
      <c r="I70" s="28">
        <v>0</v>
      </c>
      <c r="J70" s="28">
        <v>2000</v>
      </c>
      <c r="K70" s="29">
        <v>0</v>
      </c>
      <c r="L70" s="124"/>
      <c r="M70" s="123">
        <v>2000</v>
      </c>
      <c r="N70" s="124"/>
      <c r="O70" s="28">
        <v>5620</v>
      </c>
      <c r="P70" s="27">
        <v>0.73753299999999999</v>
      </c>
    </row>
    <row r="71" spans="1:16" s="34" customFormat="1" x14ac:dyDescent="0.25">
      <c r="A71" s="26" t="s">
        <v>302</v>
      </c>
      <c r="B71" s="26" t="s">
        <v>183</v>
      </c>
      <c r="C71" s="26" t="s">
        <v>234</v>
      </c>
      <c r="D71" s="26" t="s">
        <v>233</v>
      </c>
      <c r="E71" s="26" t="s">
        <v>236</v>
      </c>
      <c r="F71" s="123">
        <v>213.36</v>
      </c>
      <c r="G71" s="123">
        <v>0</v>
      </c>
      <c r="H71" s="123">
        <v>213.36</v>
      </c>
      <c r="I71" s="28">
        <v>0</v>
      </c>
      <c r="J71" s="28">
        <v>0</v>
      </c>
      <c r="K71" s="29">
        <v>0</v>
      </c>
      <c r="L71" s="124"/>
      <c r="M71" s="123">
        <v>0</v>
      </c>
      <c r="N71" s="124"/>
      <c r="O71" s="28">
        <v>213.36</v>
      </c>
      <c r="P71" s="27">
        <v>1</v>
      </c>
    </row>
    <row r="72" spans="1:16" s="34" customFormat="1" x14ac:dyDescent="0.25">
      <c r="A72" s="26" t="s">
        <v>301</v>
      </c>
      <c r="B72" s="26" t="s">
        <v>104</v>
      </c>
      <c r="C72" s="26" t="s">
        <v>234</v>
      </c>
      <c r="D72" s="26" t="s">
        <v>233</v>
      </c>
      <c r="E72" s="26" t="s">
        <v>237</v>
      </c>
      <c r="F72" s="123">
        <v>90500</v>
      </c>
      <c r="G72" s="123">
        <v>0</v>
      </c>
      <c r="H72" s="123">
        <v>90500</v>
      </c>
      <c r="I72" s="28">
        <v>0</v>
      </c>
      <c r="J72" s="28">
        <v>2000</v>
      </c>
      <c r="K72" s="29">
        <v>0</v>
      </c>
      <c r="L72" s="124"/>
      <c r="M72" s="123">
        <v>2000</v>
      </c>
      <c r="N72" s="124"/>
      <c r="O72" s="28">
        <v>88500</v>
      </c>
      <c r="P72" s="27">
        <v>0.97790100000000002</v>
      </c>
    </row>
    <row r="73" spans="1:16" s="34" customFormat="1" x14ac:dyDescent="0.25">
      <c r="A73" s="26" t="s">
        <v>301</v>
      </c>
      <c r="B73" s="26" t="s">
        <v>104</v>
      </c>
      <c r="C73" s="26" t="s">
        <v>234</v>
      </c>
      <c r="D73" s="26" t="s">
        <v>233</v>
      </c>
      <c r="E73" s="26" t="s">
        <v>236</v>
      </c>
      <c r="F73" s="123">
        <v>3143.84</v>
      </c>
      <c r="G73" s="123">
        <v>0</v>
      </c>
      <c r="H73" s="123">
        <v>3143.84</v>
      </c>
      <c r="I73" s="28">
        <v>0</v>
      </c>
      <c r="J73" s="28">
        <v>0</v>
      </c>
      <c r="K73" s="29">
        <v>0</v>
      </c>
      <c r="L73" s="124"/>
      <c r="M73" s="123">
        <v>0</v>
      </c>
      <c r="N73" s="124"/>
      <c r="O73" s="28">
        <v>3143.84</v>
      </c>
      <c r="P73" s="27">
        <v>1</v>
      </c>
    </row>
    <row r="74" spans="1:16" s="34" customFormat="1" x14ac:dyDescent="0.25">
      <c r="A74" s="26" t="s">
        <v>301</v>
      </c>
      <c r="B74" s="26" t="s">
        <v>104</v>
      </c>
      <c r="C74" s="26" t="s">
        <v>234</v>
      </c>
      <c r="D74" s="26" t="s">
        <v>233</v>
      </c>
      <c r="E74" s="26" t="s">
        <v>232</v>
      </c>
      <c r="F74" s="123">
        <v>21780</v>
      </c>
      <c r="G74" s="123">
        <v>0</v>
      </c>
      <c r="H74" s="123">
        <v>21780</v>
      </c>
      <c r="I74" s="28">
        <v>0</v>
      </c>
      <c r="J74" s="28">
        <v>0</v>
      </c>
      <c r="K74" s="29">
        <v>0</v>
      </c>
      <c r="L74" s="124"/>
      <c r="M74" s="123">
        <v>0</v>
      </c>
      <c r="N74" s="124"/>
      <c r="O74" s="28">
        <v>21780</v>
      </c>
      <c r="P74" s="27">
        <v>1</v>
      </c>
    </row>
    <row r="75" spans="1:16" s="34" customFormat="1" x14ac:dyDescent="0.25">
      <c r="A75" s="26" t="s">
        <v>300</v>
      </c>
      <c r="B75" s="26" t="s">
        <v>105</v>
      </c>
      <c r="C75" s="26" t="s">
        <v>234</v>
      </c>
      <c r="D75" s="26" t="s">
        <v>233</v>
      </c>
      <c r="E75" s="26" t="s">
        <v>237</v>
      </c>
      <c r="F75" s="123">
        <v>361525</v>
      </c>
      <c r="G75" s="123">
        <v>0</v>
      </c>
      <c r="H75" s="123">
        <v>1753384</v>
      </c>
      <c r="I75" s="28">
        <v>275397.33</v>
      </c>
      <c r="J75" s="28">
        <v>0</v>
      </c>
      <c r="K75" s="29">
        <v>0</v>
      </c>
      <c r="L75" s="124"/>
      <c r="M75" s="123">
        <v>275397.33</v>
      </c>
      <c r="N75" s="124"/>
      <c r="O75" s="28">
        <v>1477986.67</v>
      </c>
      <c r="P75" s="27">
        <v>0.84293399999999996</v>
      </c>
    </row>
    <row r="76" spans="1:16" s="34" customFormat="1" x14ac:dyDescent="0.25">
      <c r="A76" s="26" t="s">
        <v>300</v>
      </c>
      <c r="B76" s="26" t="s">
        <v>105</v>
      </c>
      <c r="C76" s="26" t="s">
        <v>234</v>
      </c>
      <c r="D76" s="26" t="s">
        <v>233</v>
      </c>
      <c r="E76" s="26" t="s">
        <v>236</v>
      </c>
      <c r="F76" s="123">
        <v>45007</v>
      </c>
      <c r="G76" s="123">
        <v>0</v>
      </c>
      <c r="H76" s="123">
        <v>1753384</v>
      </c>
      <c r="I76" s="28">
        <v>275397.33</v>
      </c>
      <c r="J76" s="28">
        <v>0</v>
      </c>
      <c r="K76" s="29">
        <v>0</v>
      </c>
      <c r="L76" s="124"/>
      <c r="M76" s="123">
        <v>275397.33</v>
      </c>
      <c r="N76" s="124"/>
      <c r="O76" s="28">
        <v>1477986.67</v>
      </c>
      <c r="P76" s="27">
        <v>0.84293399999999996</v>
      </c>
    </row>
    <row r="77" spans="1:16" s="34" customFormat="1" x14ac:dyDescent="0.25">
      <c r="A77" s="26" t="s">
        <v>300</v>
      </c>
      <c r="B77" s="26" t="s">
        <v>105</v>
      </c>
      <c r="C77" s="26" t="s">
        <v>234</v>
      </c>
      <c r="D77" s="26" t="s">
        <v>233</v>
      </c>
      <c r="E77" s="26" t="s">
        <v>232</v>
      </c>
      <c r="F77" s="123">
        <v>429888</v>
      </c>
      <c r="G77" s="123">
        <v>0</v>
      </c>
      <c r="H77" s="123">
        <v>1753384</v>
      </c>
      <c r="I77" s="28">
        <v>275397.33</v>
      </c>
      <c r="J77" s="28">
        <v>0</v>
      </c>
      <c r="K77" s="29">
        <v>0</v>
      </c>
      <c r="L77" s="124"/>
      <c r="M77" s="123">
        <v>275397.33</v>
      </c>
      <c r="N77" s="124"/>
      <c r="O77" s="28">
        <v>1477986.67</v>
      </c>
      <c r="P77" s="27">
        <v>0.84293399999999996</v>
      </c>
    </row>
    <row r="78" spans="1:16" s="34" customFormat="1" x14ac:dyDescent="0.25">
      <c r="A78" s="26" t="s">
        <v>300</v>
      </c>
      <c r="B78" s="26" t="s">
        <v>105</v>
      </c>
      <c r="C78" s="26" t="s">
        <v>234</v>
      </c>
      <c r="D78" s="26" t="s">
        <v>233</v>
      </c>
      <c r="E78" s="26" t="s">
        <v>241</v>
      </c>
      <c r="F78" s="123">
        <v>815964</v>
      </c>
      <c r="G78" s="123">
        <v>0</v>
      </c>
      <c r="H78" s="123">
        <v>1753384</v>
      </c>
      <c r="I78" s="28">
        <v>275397.33</v>
      </c>
      <c r="J78" s="28">
        <v>0</v>
      </c>
      <c r="K78" s="29">
        <v>0</v>
      </c>
      <c r="L78" s="124"/>
      <c r="M78" s="123">
        <v>275397.33</v>
      </c>
      <c r="N78" s="124"/>
      <c r="O78" s="28">
        <v>1477986.67</v>
      </c>
      <c r="P78" s="27">
        <v>0.84293399999999996</v>
      </c>
    </row>
    <row r="79" spans="1:16" s="34" customFormat="1" x14ac:dyDescent="0.25">
      <c r="A79" s="26" t="s">
        <v>300</v>
      </c>
      <c r="B79" s="26" t="s">
        <v>105</v>
      </c>
      <c r="C79" s="26" t="s">
        <v>234</v>
      </c>
      <c r="D79" s="26" t="s">
        <v>233</v>
      </c>
      <c r="E79" s="26" t="s">
        <v>239</v>
      </c>
      <c r="F79" s="123">
        <v>101000</v>
      </c>
      <c r="G79" s="123">
        <v>0</v>
      </c>
      <c r="H79" s="123">
        <v>1753384</v>
      </c>
      <c r="I79" s="28">
        <v>275397.33</v>
      </c>
      <c r="J79" s="28">
        <v>0</v>
      </c>
      <c r="K79" s="29">
        <v>0</v>
      </c>
      <c r="L79" s="124"/>
      <c r="M79" s="123">
        <v>275397.33</v>
      </c>
      <c r="N79" s="124"/>
      <c r="O79" s="28">
        <v>1477986.67</v>
      </c>
      <c r="P79" s="27">
        <v>0.84293399999999996</v>
      </c>
    </row>
    <row r="80" spans="1:16" s="34" customFormat="1" x14ac:dyDescent="0.25">
      <c r="A80" s="26" t="s">
        <v>299</v>
      </c>
      <c r="B80" s="26" t="s">
        <v>107</v>
      </c>
      <c r="C80" s="26" t="s">
        <v>234</v>
      </c>
      <c r="D80" s="26" t="s">
        <v>233</v>
      </c>
      <c r="E80" s="26" t="s">
        <v>237</v>
      </c>
      <c r="F80" s="123">
        <v>4500</v>
      </c>
      <c r="G80" s="123">
        <v>0</v>
      </c>
      <c r="H80" s="123">
        <v>4500</v>
      </c>
      <c r="I80" s="28">
        <v>0</v>
      </c>
      <c r="J80" s="28">
        <v>0</v>
      </c>
      <c r="K80" s="29">
        <v>0</v>
      </c>
      <c r="L80" s="124"/>
      <c r="M80" s="123">
        <v>0</v>
      </c>
      <c r="N80" s="124"/>
      <c r="O80" s="28">
        <v>4500</v>
      </c>
      <c r="P80" s="27">
        <v>1</v>
      </c>
    </row>
    <row r="81" spans="1:16" s="34" customFormat="1" x14ac:dyDescent="0.25">
      <c r="A81" s="26" t="s">
        <v>299</v>
      </c>
      <c r="B81" s="26" t="s">
        <v>107</v>
      </c>
      <c r="C81" s="26" t="s">
        <v>234</v>
      </c>
      <c r="D81" s="26" t="s">
        <v>233</v>
      </c>
      <c r="E81" s="26" t="s">
        <v>236</v>
      </c>
      <c r="F81" s="123">
        <v>126</v>
      </c>
      <c r="G81" s="123">
        <v>0</v>
      </c>
      <c r="H81" s="123">
        <v>126</v>
      </c>
      <c r="I81" s="28">
        <v>0</v>
      </c>
      <c r="J81" s="28">
        <v>0</v>
      </c>
      <c r="K81" s="29">
        <v>0</v>
      </c>
      <c r="L81" s="124"/>
      <c r="M81" s="123">
        <v>0</v>
      </c>
      <c r="N81" s="124"/>
      <c r="O81" s="28">
        <v>126</v>
      </c>
      <c r="P81" s="27">
        <v>1</v>
      </c>
    </row>
    <row r="82" spans="1:16" s="34" customFormat="1" x14ac:dyDescent="0.25">
      <c r="A82" s="26" t="s">
        <v>298</v>
      </c>
      <c r="B82" s="26" t="s">
        <v>185</v>
      </c>
      <c r="C82" s="26" t="s">
        <v>234</v>
      </c>
      <c r="D82" s="26" t="s">
        <v>233</v>
      </c>
      <c r="E82" s="26" t="s">
        <v>237</v>
      </c>
      <c r="F82" s="123">
        <v>7200</v>
      </c>
      <c r="G82" s="123">
        <v>0</v>
      </c>
      <c r="H82" s="123">
        <v>7200</v>
      </c>
      <c r="I82" s="28">
        <v>0</v>
      </c>
      <c r="J82" s="28">
        <v>0</v>
      </c>
      <c r="K82" s="29">
        <v>0</v>
      </c>
      <c r="L82" s="124"/>
      <c r="M82" s="123">
        <v>0</v>
      </c>
      <c r="N82" s="124"/>
      <c r="O82" s="28">
        <v>7200</v>
      </c>
      <c r="P82" s="27">
        <v>1</v>
      </c>
    </row>
    <row r="83" spans="1:16" s="34" customFormat="1" x14ac:dyDescent="0.25">
      <c r="A83" s="26" t="s">
        <v>298</v>
      </c>
      <c r="B83" s="26" t="s">
        <v>185</v>
      </c>
      <c r="C83" s="26" t="s">
        <v>234</v>
      </c>
      <c r="D83" s="26" t="s">
        <v>233</v>
      </c>
      <c r="E83" s="26" t="s">
        <v>236</v>
      </c>
      <c r="F83" s="123">
        <v>201.6</v>
      </c>
      <c r="G83" s="123">
        <v>0</v>
      </c>
      <c r="H83" s="123">
        <v>201.6</v>
      </c>
      <c r="I83" s="28">
        <v>0</v>
      </c>
      <c r="J83" s="28">
        <v>0</v>
      </c>
      <c r="K83" s="29">
        <v>0</v>
      </c>
      <c r="L83" s="124"/>
      <c r="M83" s="123">
        <v>0</v>
      </c>
      <c r="N83" s="124"/>
      <c r="O83" s="28">
        <v>201.6</v>
      </c>
      <c r="P83" s="27">
        <v>1</v>
      </c>
    </row>
    <row r="84" spans="1:16" s="34" customFormat="1" x14ac:dyDescent="0.25">
      <c r="A84" s="26" t="s">
        <v>297</v>
      </c>
      <c r="B84" s="26" t="s">
        <v>146</v>
      </c>
      <c r="C84" s="26" t="s">
        <v>234</v>
      </c>
      <c r="D84" s="26" t="s">
        <v>233</v>
      </c>
      <c r="E84" s="26" t="s">
        <v>237</v>
      </c>
      <c r="F84" s="123">
        <v>105835</v>
      </c>
      <c r="G84" s="123">
        <v>0</v>
      </c>
      <c r="H84" s="123">
        <v>105835</v>
      </c>
      <c r="I84" s="28">
        <v>0</v>
      </c>
      <c r="J84" s="28">
        <v>0</v>
      </c>
      <c r="K84" s="29">
        <v>0</v>
      </c>
      <c r="L84" s="124"/>
      <c r="M84" s="123">
        <v>0</v>
      </c>
      <c r="N84" s="124"/>
      <c r="O84" s="28">
        <v>105835</v>
      </c>
      <c r="P84" s="27">
        <v>1</v>
      </c>
    </row>
    <row r="85" spans="1:16" s="34" customFormat="1" x14ac:dyDescent="0.25">
      <c r="A85" s="26" t="s">
        <v>297</v>
      </c>
      <c r="B85" s="26" t="s">
        <v>146</v>
      </c>
      <c r="C85" s="26" t="s">
        <v>234</v>
      </c>
      <c r="D85" s="26" t="s">
        <v>233</v>
      </c>
      <c r="E85" s="26" t="s">
        <v>236</v>
      </c>
      <c r="F85" s="123">
        <v>2963.38</v>
      </c>
      <c r="G85" s="123">
        <v>0</v>
      </c>
      <c r="H85" s="123">
        <v>2963.38</v>
      </c>
      <c r="I85" s="28">
        <v>0</v>
      </c>
      <c r="J85" s="28">
        <v>0</v>
      </c>
      <c r="K85" s="29">
        <v>0</v>
      </c>
      <c r="L85" s="124"/>
      <c r="M85" s="123">
        <v>0</v>
      </c>
      <c r="N85" s="124"/>
      <c r="O85" s="28">
        <v>2963.38</v>
      </c>
      <c r="P85" s="27">
        <v>1</v>
      </c>
    </row>
    <row r="86" spans="1:16" s="34" customFormat="1" x14ac:dyDescent="0.25">
      <c r="A86" s="26" t="s">
        <v>296</v>
      </c>
      <c r="B86" s="26" t="s">
        <v>187</v>
      </c>
      <c r="C86" s="26" t="s">
        <v>234</v>
      </c>
      <c r="D86" s="26" t="s">
        <v>233</v>
      </c>
      <c r="E86" s="26" t="s">
        <v>237</v>
      </c>
      <c r="F86" s="123">
        <v>2188</v>
      </c>
      <c r="G86" s="123">
        <v>0</v>
      </c>
      <c r="H86" s="123">
        <v>2188</v>
      </c>
      <c r="I86" s="28">
        <v>0</v>
      </c>
      <c r="J86" s="28">
        <v>0</v>
      </c>
      <c r="K86" s="29">
        <v>0</v>
      </c>
      <c r="L86" s="124"/>
      <c r="M86" s="123">
        <v>0</v>
      </c>
      <c r="N86" s="124"/>
      <c r="O86" s="28">
        <v>2188</v>
      </c>
      <c r="P86" s="27">
        <v>1</v>
      </c>
    </row>
    <row r="87" spans="1:16" s="34" customFormat="1" x14ac:dyDescent="0.25">
      <c r="A87" s="26" t="s">
        <v>296</v>
      </c>
      <c r="B87" s="26" t="s">
        <v>187</v>
      </c>
      <c r="C87" s="26" t="s">
        <v>234</v>
      </c>
      <c r="D87" s="26" t="s">
        <v>233</v>
      </c>
      <c r="E87" s="26" t="s">
        <v>236</v>
      </c>
      <c r="F87" s="123">
        <v>204.62</v>
      </c>
      <c r="G87" s="123">
        <v>0</v>
      </c>
      <c r="H87" s="123">
        <v>204.62</v>
      </c>
      <c r="I87" s="28">
        <v>0</v>
      </c>
      <c r="J87" s="28">
        <v>0</v>
      </c>
      <c r="K87" s="29">
        <v>0</v>
      </c>
      <c r="L87" s="124"/>
      <c r="M87" s="123">
        <v>0</v>
      </c>
      <c r="N87" s="124"/>
      <c r="O87" s="28">
        <v>204.62</v>
      </c>
      <c r="P87" s="27">
        <v>1</v>
      </c>
    </row>
    <row r="88" spans="1:16" s="34" customFormat="1" x14ac:dyDescent="0.25">
      <c r="A88" s="26" t="s">
        <v>296</v>
      </c>
      <c r="B88" s="26" t="s">
        <v>187</v>
      </c>
      <c r="C88" s="26" t="s">
        <v>234</v>
      </c>
      <c r="D88" s="26" t="s">
        <v>233</v>
      </c>
      <c r="E88" s="26" t="s">
        <v>232</v>
      </c>
      <c r="F88" s="123">
        <v>5120</v>
      </c>
      <c r="G88" s="123">
        <v>0</v>
      </c>
      <c r="H88" s="123">
        <v>5120</v>
      </c>
      <c r="I88" s="28">
        <v>0</v>
      </c>
      <c r="J88" s="28">
        <v>0</v>
      </c>
      <c r="K88" s="29">
        <v>0</v>
      </c>
      <c r="L88" s="124"/>
      <c r="M88" s="123">
        <v>0</v>
      </c>
      <c r="N88" s="124"/>
      <c r="O88" s="28">
        <v>5120</v>
      </c>
      <c r="P88" s="27">
        <v>1</v>
      </c>
    </row>
    <row r="89" spans="1:16" s="34" customFormat="1" x14ac:dyDescent="0.25">
      <c r="A89" s="26" t="s">
        <v>295</v>
      </c>
      <c r="B89" s="26" t="s">
        <v>147</v>
      </c>
      <c r="C89" s="26" t="s">
        <v>234</v>
      </c>
      <c r="D89" s="26" t="s">
        <v>233</v>
      </c>
      <c r="E89" s="26" t="s">
        <v>237</v>
      </c>
      <c r="F89" s="123">
        <v>5000</v>
      </c>
      <c r="G89" s="123">
        <v>0</v>
      </c>
      <c r="H89" s="123">
        <v>5000</v>
      </c>
      <c r="I89" s="28">
        <v>0</v>
      </c>
      <c r="J89" s="28">
        <v>0</v>
      </c>
      <c r="K89" s="29">
        <v>0</v>
      </c>
      <c r="L89" s="124"/>
      <c r="M89" s="123">
        <v>0</v>
      </c>
      <c r="N89" s="124"/>
      <c r="O89" s="28">
        <v>5000</v>
      </c>
      <c r="P89" s="27">
        <v>1</v>
      </c>
    </row>
    <row r="90" spans="1:16" s="34" customFormat="1" x14ac:dyDescent="0.25">
      <c r="A90" s="26" t="s">
        <v>295</v>
      </c>
      <c r="B90" s="26" t="s">
        <v>147</v>
      </c>
      <c r="C90" s="26" t="s">
        <v>234</v>
      </c>
      <c r="D90" s="26" t="s">
        <v>233</v>
      </c>
      <c r="E90" s="26" t="s">
        <v>236</v>
      </c>
      <c r="F90" s="123">
        <v>140</v>
      </c>
      <c r="G90" s="123">
        <v>0</v>
      </c>
      <c r="H90" s="123">
        <v>140</v>
      </c>
      <c r="I90" s="28">
        <v>0</v>
      </c>
      <c r="J90" s="28">
        <v>0</v>
      </c>
      <c r="K90" s="29">
        <v>0</v>
      </c>
      <c r="L90" s="124"/>
      <c r="M90" s="123">
        <v>0</v>
      </c>
      <c r="N90" s="124"/>
      <c r="O90" s="28">
        <v>140</v>
      </c>
      <c r="P90" s="27">
        <v>1</v>
      </c>
    </row>
    <row r="91" spans="1:16" s="34" customFormat="1" x14ac:dyDescent="0.25">
      <c r="A91" s="26" t="s">
        <v>294</v>
      </c>
      <c r="B91" s="26" t="s">
        <v>171</v>
      </c>
      <c r="C91" s="26" t="s">
        <v>234</v>
      </c>
      <c r="D91" s="26" t="s">
        <v>233</v>
      </c>
      <c r="E91" s="26" t="s">
        <v>237</v>
      </c>
      <c r="F91" s="123">
        <v>19615</v>
      </c>
      <c r="G91" s="123">
        <v>0</v>
      </c>
      <c r="H91" s="123">
        <v>19615</v>
      </c>
      <c r="I91" s="28">
        <v>0</v>
      </c>
      <c r="J91" s="28">
        <v>0</v>
      </c>
      <c r="K91" s="29">
        <v>0</v>
      </c>
      <c r="L91" s="124"/>
      <c r="M91" s="123">
        <v>0</v>
      </c>
      <c r="N91" s="124"/>
      <c r="O91" s="28">
        <v>19615</v>
      </c>
      <c r="P91" s="27">
        <v>1</v>
      </c>
    </row>
    <row r="92" spans="1:16" s="34" customFormat="1" x14ac:dyDescent="0.25">
      <c r="A92" s="26" t="s">
        <v>294</v>
      </c>
      <c r="B92" s="26" t="s">
        <v>171</v>
      </c>
      <c r="C92" s="26" t="s">
        <v>234</v>
      </c>
      <c r="D92" s="26" t="s">
        <v>233</v>
      </c>
      <c r="E92" s="26" t="s">
        <v>236</v>
      </c>
      <c r="F92" s="123">
        <v>549.22</v>
      </c>
      <c r="G92" s="123">
        <v>0</v>
      </c>
      <c r="H92" s="123">
        <v>549.22</v>
      </c>
      <c r="I92" s="28">
        <v>0</v>
      </c>
      <c r="J92" s="28">
        <v>0</v>
      </c>
      <c r="K92" s="29">
        <v>0</v>
      </c>
      <c r="L92" s="124"/>
      <c r="M92" s="123">
        <v>0</v>
      </c>
      <c r="N92" s="124"/>
      <c r="O92" s="28">
        <v>549.22</v>
      </c>
      <c r="P92" s="27">
        <v>1</v>
      </c>
    </row>
    <row r="93" spans="1:16" s="34" customFormat="1" x14ac:dyDescent="0.25">
      <c r="A93" s="26" t="s">
        <v>293</v>
      </c>
      <c r="B93" s="26" t="s">
        <v>189</v>
      </c>
      <c r="C93" s="26" t="s">
        <v>234</v>
      </c>
      <c r="D93" s="26" t="s">
        <v>233</v>
      </c>
      <c r="E93" s="26" t="s">
        <v>237</v>
      </c>
      <c r="F93" s="123">
        <v>20700</v>
      </c>
      <c r="G93" s="123">
        <v>0</v>
      </c>
      <c r="H93" s="123">
        <v>20700</v>
      </c>
      <c r="I93" s="28">
        <v>0</v>
      </c>
      <c r="J93" s="28">
        <v>1000</v>
      </c>
      <c r="K93" s="29">
        <v>0</v>
      </c>
      <c r="L93" s="124"/>
      <c r="M93" s="123">
        <v>1000</v>
      </c>
      <c r="N93" s="124"/>
      <c r="O93" s="28">
        <v>19700</v>
      </c>
      <c r="P93" s="27">
        <v>0.95169099999999995</v>
      </c>
    </row>
    <row r="94" spans="1:16" s="34" customFormat="1" x14ac:dyDescent="0.25">
      <c r="A94" s="26" t="s">
        <v>293</v>
      </c>
      <c r="B94" s="26" t="s">
        <v>189</v>
      </c>
      <c r="C94" s="26" t="s">
        <v>234</v>
      </c>
      <c r="D94" s="26" t="s">
        <v>233</v>
      </c>
      <c r="E94" s="26" t="s">
        <v>236</v>
      </c>
      <c r="F94" s="123">
        <v>579.6</v>
      </c>
      <c r="G94" s="123">
        <v>0</v>
      </c>
      <c r="H94" s="123">
        <v>579.6</v>
      </c>
      <c r="I94" s="28">
        <v>0</v>
      </c>
      <c r="J94" s="28">
        <v>0</v>
      </c>
      <c r="K94" s="29">
        <v>0</v>
      </c>
      <c r="L94" s="124"/>
      <c r="M94" s="123">
        <v>0</v>
      </c>
      <c r="N94" s="124"/>
      <c r="O94" s="28">
        <v>579.6</v>
      </c>
      <c r="P94" s="27">
        <v>1</v>
      </c>
    </row>
    <row r="95" spans="1:16" s="34" customFormat="1" x14ac:dyDescent="0.25">
      <c r="A95" s="26" t="s">
        <v>292</v>
      </c>
      <c r="B95" s="26" t="s">
        <v>191</v>
      </c>
      <c r="C95" s="26" t="s">
        <v>234</v>
      </c>
      <c r="D95" s="26" t="s">
        <v>233</v>
      </c>
      <c r="E95" s="26" t="s">
        <v>237</v>
      </c>
      <c r="F95" s="123">
        <v>12000</v>
      </c>
      <c r="G95" s="123">
        <v>0</v>
      </c>
      <c r="H95" s="123">
        <v>12000</v>
      </c>
      <c r="I95" s="28">
        <v>0</v>
      </c>
      <c r="J95" s="28">
        <v>1500</v>
      </c>
      <c r="K95" s="29">
        <v>0</v>
      </c>
      <c r="L95" s="124"/>
      <c r="M95" s="123">
        <v>1500</v>
      </c>
      <c r="N95" s="124"/>
      <c r="O95" s="28">
        <v>10500</v>
      </c>
      <c r="P95" s="27">
        <v>0.875</v>
      </c>
    </row>
    <row r="96" spans="1:16" s="34" customFormat="1" x14ac:dyDescent="0.25">
      <c r="A96" s="26" t="s">
        <v>292</v>
      </c>
      <c r="B96" s="26" t="s">
        <v>191</v>
      </c>
      <c r="C96" s="26" t="s">
        <v>234</v>
      </c>
      <c r="D96" s="26" t="s">
        <v>233</v>
      </c>
      <c r="E96" s="26" t="s">
        <v>236</v>
      </c>
      <c r="F96" s="123">
        <v>336</v>
      </c>
      <c r="G96" s="123">
        <v>0</v>
      </c>
      <c r="H96" s="123">
        <v>336</v>
      </c>
      <c r="I96" s="28">
        <v>0</v>
      </c>
      <c r="J96" s="28">
        <v>0</v>
      </c>
      <c r="K96" s="29">
        <v>0</v>
      </c>
      <c r="L96" s="124"/>
      <c r="M96" s="123">
        <v>0</v>
      </c>
      <c r="N96" s="124"/>
      <c r="O96" s="28">
        <v>336</v>
      </c>
      <c r="P96" s="27">
        <v>1</v>
      </c>
    </row>
    <row r="97" spans="1:16" s="34" customFormat="1" x14ac:dyDescent="0.25">
      <c r="A97" s="26" t="s">
        <v>291</v>
      </c>
      <c r="B97" s="26" t="s">
        <v>148</v>
      </c>
      <c r="C97" s="26" t="s">
        <v>234</v>
      </c>
      <c r="D97" s="26" t="s">
        <v>233</v>
      </c>
      <c r="E97" s="26" t="s">
        <v>237</v>
      </c>
      <c r="F97" s="123">
        <v>31900</v>
      </c>
      <c r="G97" s="123">
        <v>0</v>
      </c>
      <c r="H97" s="123">
        <v>31900</v>
      </c>
      <c r="I97" s="28">
        <v>0</v>
      </c>
      <c r="J97" s="28">
        <v>5000</v>
      </c>
      <c r="K97" s="29">
        <v>0</v>
      </c>
      <c r="L97" s="124"/>
      <c r="M97" s="123">
        <v>5000</v>
      </c>
      <c r="N97" s="124"/>
      <c r="O97" s="28">
        <v>26900</v>
      </c>
      <c r="P97" s="27">
        <v>0.84326000000000001</v>
      </c>
    </row>
    <row r="98" spans="1:16" s="34" customFormat="1" x14ac:dyDescent="0.25">
      <c r="A98" s="26" t="s">
        <v>291</v>
      </c>
      <c r="B98" s="26" t="s">
        <v>148</v>
      </c>
      <c r="C98" s="26" t="s">
        <v>234</v>
      </c>
      <c r="D98" s="26" t="s">
        <v>233</v>
      </c>
      <c r="E98" s="26" t="s">
        <v>236</v>
      </c>
      <c r="F98" s="123">
        <v>1449.36</v>
      </c>
      <c r="G98" s="123">
        <v>0</v>
      </c>
      <c r="H98" s="123">
        <v>1449.36</v>
      </c>
      <c r="I98" s="28">
        <v>0</v>
      </c>
      <c r="J98" s="28">
        <v>0</v>
      </c>
      <c r="K98" s="29">
        <v>0</v>
      </c>
      <c r="L98" s="124"/>
      <c r="M98" s="123">
        <v>0</v>
      </c>
      <c r="N98" s="124"/>
      <c r="O98" s="28">
        <v>1449.36</v>
      </c>
      <c r="P98" s="27">
        <v>1</v>
      </c>
    </row>
    <row r="99" spans="1:16" s="34" customFormat="1" x14ac:dyDescent="0.25">
      <c r="A99" s="26" t="s">
        <v>291</v>
      </c>
      <c r="B99" s="26" t="s">
        <v>148</v>
      </c>
      <c r="C99" s="26" t="s">
        <v>234</v>
      </c>
      <c r="D99" s="26" t="s">
        <v>233</v>
      </c>
      <c r="E99" s="26" t="s">
        <v>232</v>
      </c>
      <c r="F99" s="123">
        <v>19863</v>
      </c>
      <c r="G99" s="123">
        <v>0</v>
      </c>
      <c r="H99" s="123">
        <v>19863</v>
      </c>
      <c r="I99" s="28">
        <v>369.06</v>
      </c>
      <c r="J99" s="28">
        <v>10190.48</v>
      </c>
      <c r="K99" s="29">
        <v>0</v>
      </c>
      <c r="L99" s="124"/>
      <c r="M99" s="123">
        <v>10559.54</v>
      </c>
      <c r="N99" s="124"/>
      <c r="O99" s="28">
        <v>9303.4599999999991</v>
      </c>
      <c r="P99" s="27">
        <v>0.46838099999999999</v>
      </c>
    </row>
    <row r="100" spans="1:16" s="34" customFormat="1" x14ac:dyDescent="0.25">
      <c r="A100" s="26" t="s">
        <v>290</v>
      </c>
      <c r="B100" s="26" t="s">
        <v>193</v>
      </c>
      <c r="C100" s="26" t="s">
        <v>234</v>
      </c>
      <c r="D100" s="26" t="s">
        <v>233</v>
      </c>
      <c r="E100" s="26" t="s">
        <v>237</v>
      </c>
      <c r="F100" s="123">
        <v>4000</v>
      </c>
      <c r="G100" s="123">
        <v>0</v>
      </c>
      <c r="H100" s="123">
        <v>4000</v>
      </c>
      <c r="I100" s="28">
        <v>0</v>
      </c>
      <c r="J100" s="28">
        <v>0</v>
      </c>
      <c r="K100" s="29">
        <v>0</v>
      </c>
      <c r="L100" s="124"/>
      <c r="M100" s="123">
        <v>0</v>
      </c>
      <c r="N100" s="124"/>
      <c r="O100" s="28">
        <v>4000</v>
      </c>
      <c r="P100" s="27">
        <v>1</v>
      </c>
    </row>
    <row r="101" spans="1:16" s="34" customFormat="1" x14ac:dyDescent="0.25">
      <c r="A101" s="26" t="s">
        <v>290</v>
      </c>
      <c r="B101" s="26" t="s">
        <v>193</v>
      </c>
      <c r="C101" s="26" t="s">
        <v>234</v>
      </c>
      <c r="D101" s="26" t="s">
        <v>233</v>
      </c>
      <c r="E101" s="26" t="s">
        <v>236</v>
      </c>
      <c r="F101" s="123">
        <v>112</v>
      </c>
      <c r="G101" s="123">
        <v>0</v>
      </c>
      <c r="H101" s="123">
        <v>112</v>
      </c>
      <c r="I101" s="28">
        <v>0</v>
      </c>
      <c r="J101" s="28">
        <v>0</v>
      </c>
      <c r="K101" s="29">
        <v>0</v>
      </c>
      <c r="L101" s="124"/>
      <c r="M101" s="123">
        <v>0</v>
      </c>
      <c r="N101" s="124"/>
      <c r="O101" s="28">
        <v>112</v>
      </c>
      <c r="P101" s="27">
        <v>1</v>
      </c>
    </row>
    <row r="102" spans="1:16" s="34" customFormat="1" x14ac:dyDescent="0.25">
      <c r="A102" s="26" t="s">
        <v>289</v>
      </c>
      <c r="B102" s="26" t="s">
        <v>195</v>
      </c>
      <c r="C102" s="26" t="s">
        <v>234</v>
      </c>
      <c r="D102" s="26" t="s">
        <v>233</v>
      </c>
      <c r="E102" s="26" t="s">
        <v>237</v>
      </c>
      <c r="F102" s="123">
        <v>9150</v>
      </c>
      <c r="G102" s="123">
        <v>0</v>
      </c>
      <c r="H102" s="123">
        <v>9150</v>
      </c>
      <c r="I102" s="28">
        <v>0</v>
      </c>
      <c r="J102" s="28">
        <v>1500</v>
      </c>
      <c r="K102" s="29">
        <v>0</v>
      </c>
      <c r="L102" s="124"/>
      <c r="M102" s="123">
        <v>1500</v>
      </c>
      <c r="N102" s="124"/>
      <c r="O102" s="28">
        <v>7650</v>
      </c>
      <c r="P102" s="27">
        <v>0.83606599999999998</v>
      </c>
    </row>
    <row r="103" spans="1:16" s="34" customFormat="1" x14ac:dyDescent="0.25">
      <c r="A103" s="26" t="s">
        <v>289</v>
      </c>
      <c r="B103" s="26" t="s">
        <v>195</v>
      </c>
      <c r="C103" s="26" t="s">
        <v>234</v>
      </c>
      <c r="D103" s="26" t="s">
        <v>233</v>
      </c>
      <c r="E103" s="26" t="s">
        <v>236</v>
      </c>
      <c r="F103" s="123">
        <v>256.2</v>
      </c>
      <c r="G103" s="123">
        <v>0</v>
      </c>
      <c r="H103" s="123">
        <v>256.2</v>
      </c>
      <c r="I103" s="28">
        <v>0</v>
      </c>
      <c r="J103" s="28">
        <v>0</v>
      </c>
      <c r="K103" s="29">
        <v>0</v>
      </c>
      <c r="L103" s="124"/>
      <c r="M103" s="123">
        <v>0</v>
      </c>
      <c r="N103" s="124"/>
      <c r="O103" s="28">
        <v>256.2</v>
      </c>
      <c r="P103" s="27">
        <v>1</v>
      </c>
    </row>
    <row r="104" spans="1:16" s="34" customFormat="1" x14ac:dyDescent="0.25">
      <c r="A104" s="26" t="s">
        <v>288</v>
      </c>
      <c r="B104" s="26" t="s">
        <v>173</v>
      </c>
      <c r="C104" s="26" t="s">
        <v>234</v>
      </c>
      <c r="D104" s="26" t="s">
        <v>233</v>
      </c>
      <c r="E104" s="26" t="s">
        <v>237</v>
      </c>
      <c r="F104" s="123">
        <v>15000</v>
      </c>
      <c r="G104" s="123">
        <v>0</v>
      </c>
      <c r="H104" s="123">
        <v>15000</v>
      </c>
      <c r="I104" s="28">
        <v>0</v>
      </c>
      <c r="J104" s="28">
        <v>0</v>
      </c>
      <c r="K104" s="29">
        <v>0</v>
      </c>
      <c r="L104" s="124"/>
      <c r="M104" s="123">
        <v>0</v>
      </c>
      <c r="N104" s="124"/>
      <c r="O104" s="28">
        <v>15000</v>
      </c>
      <c r="P104" s="27">
        <v>1</v>
      </c>
    </row>
    <row r="105" spans="1:16" s="34" customFormat="1" x14ac:dyDescent="0.25">
      <c r="A105" s="26" t="s">
        <v>288</v>
      </c>
      <c r="B105" s="26" t="s">
        <v>173</v>
      </c>
      <c r="C105" s="26" t="s">
        <v>234</v>
      </c>
      <c r="D105" s="26" t="s">
        <v>233</v>
      </c>
      <c r="E105" s="26" t="s">
        <v>236</v>
      </c>
      <c r="F105" s="123">
        <v>420</v>
      </c>
      <c r="G105" s="123">
        <v>0</v>
      </c>
      <c r="H105" s="123">
        <v>420</v>
      </c>
      <c r="I105" s="28">
        <v>0</v>
      </c>
      <c r="J105" s="28">
        <v>0</v>
      </c>
      <c r="K105" s="29">
        <v>0</v>
      </c>
      <c r="L105" s="124"/>
      <c r="M105" s="123">
        <v>0</v>
      </c>
      <c r="N105" s="124"/>
      <c r="O105" s="28">
        <v>420</v>
      </c>
      <c r="P105" s="27">
        <v>1</v>
      </c>
    </row>
    <row r="106" spans="1:16" s="34" customFormat="1" x14ac:dyDescent="0.25">
      <c r="A106" s="26" t="s">
        <v>287</v>
      </c>
      <c r="B106" s="26" t="s">
        <v>197</v>
      </c>
      <c r="C106" s="26" t="s">
        <v>234</v>
      </c>
      <c r="D106" s="26" t="s">
        <v>233</v>
      </c>
      <c r="E106" s="26" t="s">
        <v>237</v>
      </c>
      <c r="F106" s="123">
        <v>24800</v>
      </c>
      <c r="G106" s="123">
        <v>0</v>
      </c>
      <c r="H106" s="123">
        <v>24800</v>
      </c>
      <c r="I106" s="28">
        <v>0</v>
      </c>
      <c r="J106" s="28">
        <v>3500</v>
      </c>
      <c r="K106" s="29">
        <v>0</v>
      </c>
      <c r="L106" s="124"/>
      <c r="M106" s="123">
        <v>3500</v>
      </c>
      <c r="N106" s="124"/>
      <c r="O106" s="28">
        <v>21300</v>
      </c>
      <c r="P106" s="27">
        <v>0.85887100000000005</v>
      </c>
    </row>
    <row r="107" spans="1:16" s="34" customFormat="1" x14ac:dyDescent="0.25">
      <c r="A107" s="26" t="s">
        <v>287</v>
      </c>
      <c r="B107" s="26" t="s">
        <v>197</v>
      </c>
      <c r="C107" s="26" t="s">
        <v>234</v>
      </c>
      <c r="D107" s="26" t="s">
        <v>233</v>
      </c>
      <c r="E107" s="26" t="s">
        <v>236</v>
      </c>
      <c r="F107" s="123">
        <v>694.4</v>
      </c>
      <c r="G107" s="123">
        <v>0</v>
      </c>
      <c r="H107" s="123">
        <v>694.4</v>
      </c>
      <c r="I107" s="28">
        <v>0</v>
      </c>
      <c r="J107" s="28">
        <v>0</v>
      </c>
      <c r="K107" s="29">
        <v>0</v>
      </c>
      <c r="L107" s="124"/>
      <c r="M107" s="123">
        <v>0</v>
      </c>
      <c r="N107" s="124"/>
      <c r="O107" s="28">
        <v>694.4</v>
      </c>
      <c r="P107" s="27">
        <v>1</v>
      </c>
    </row>
    <row r="108" spans="1:16" s="34" customFormat="1" x14ac:dyDescent="0.25">
      <c r="A108" s="26" t="s">
        <v>286</v>
      </c>
      <c r="B108" s="26" t="s">
        <v>175</v>
      </c>
      <c r="C108" s="26" t="s">
        <v>234</v>
      </c>
      <c r="D108" s="26" t="s">
        <v>233</v>
      </c>
      <c r="E108" s="26" t="s">
        <v>237</v>
      </c>
      <c r="F108" s="123">
        <v>750</v>
      </c>
      <c r="G108" s="123">
        <v>0</v>
      </c>
      <c r="H108" s="123">
        <v>750</v>
      </c>
      <c r="I108" s="28">
        <v>0</v>
      </c>
      <c r="J108" s="28">
        <v>0</v>
      </c>
      <c r="K108" s="29">
        <v>0</v>
      </c>
      <c r="L108" s="124"/>
      <c r="M108" s="123">
        <v>0</v>
      </c>
      <c r="N108" s="124"/>
      <c r="O108" s="28">
        <v>750</v>
      </c>
      <c r="P108" s="27">
        <v>1</v>
      </c>
    </row>
    <row r="109" spans="1:16" s="34" customFormat="1" x14ac:dyDescent="0.25">
      <c r="A109" s="26" t="s">
        <v>286</v>
      </c>
      <c r="B109" s="26" t="s">
        <v>175</v>
      </c>
      <c r="C109" s="26" t="s">
        <v>234</v>
      </c>
      <c r="D109" s="26" t="s">
        <v>233</v>
      </c>
      <c r="E109" s="26" t="s">
        <v>236</v>
      </c>
      <c r="F109" s="123">
        <v>2450.14</v>
      </c>
      <c r="G109" s="123">
        <v>0</v>
      </c>
      <c r="H109" s="123">
        <v>2450.14</v>
      </c>
      <c r="I109" s="28">
        <v>0</v>
      </c>
      <c r="J109" s="28">
        <v>0</v>
      </c>
      <c r="K109" s="29">
        <v>0</v>
      </c>
      <c r="L109" s="124"/>
      <c r="M109" s="123">
        <v>0</v>
      </c>
      <c r="N109" s="124"/>
      <c r="O109" s="28">
        <v>2450.14</v>
      </c>
      <c r="P109" s="27">
        <v>1</v>
      </c>
    </row>
    <row r="110" spans="1:16" s="34" customFormat="1" x14ac:dyDescent="0.25">
      <c r="A110" s="26" t="s">
        <v>286</v>
      </c>
      <c r="B110" s="26" t="s">
        <v>175</v>
      </c>
      <c r="C110" s="26" t="s">
        <v>234</v>
      </c>
      <c r="D110" s="26" t="s">
        <v>233</v>
      </c>
      <c r="E110" s="26" t="s">
        <v>232</v>
      </c>
      <c r="F110" s="123">
        <v>86755</v>
      </c>
      <c r="G110" s="123">
        <v>0</v>
      </c>
      <c r="H110" s="123">
        <v>86755</v>
      </c>
      <c r="I110" s="28">
        <v>1966.7</v>
      </c>
      <c r="J110" s="28">
        <v>44073</v>
      </c>
      <c r="K110" s="29">
        <v>0</v>
      </c>
      <c r="L110" s="124"/>
      <c r="M110" s="123">
        <v>46039.7</v>
      </c>
      <c r="N110" s="124"/>
      <c r="O110" s="28">
        <v>40715.300000000003</v>
      </c>
      <c r="P110" s="27">
        <v>0.46931400000000001</v>
      </c>
    </row>
    <row r="111" spans="1:16" s="34" customFormat="1" x14ac:dyDescent="0.25">
      <c r="A111" s="26" t="s">
        <v>285</v>
      </c>
      <c r="B111" s="26" t="s">
        <v>149</v>
      </c>
      <c r="C111" s="26" t="s">
        <v>234</v>
      </c>
      <c r="D111" s="26" t="s">
        <v>233</v>
      </c>
      <c r="E111" s="26" t="s">
        <v>237</v>
      </c>
      <c r="F111" s="123">
        <v>400</v>
      </c>
      <c r="G111" s="123">
        <v>0</v>
      </c>
      <c r="H111" s="123">
        <v>400</v>
      </c>
      <c r="I111" s="28">
        <v>0</v>
      </c>
      <c r="J111" s="28">
        <v>0</v>
      </c>
      <c r="K111" s="29">
        <v>0</v>
      </c>
      <c r="L111" s="124"/>
      <c r="M111" s="123">
        <v>0</v>
      </c>
      <c r="N111" s="124"/>
      <c r="O111" s="28">
        <v>400</v>
      </c>
      <c r="P111" s="27">
        <v>1</v>
      </c>
    </row>
    <row r="112" spans="1:16" s="34" customFormat="1" x14ac:dyDescent="0.25">
      <c r="A112" s="26" t="s">
        <v>285</v>
      </c>
      <c r="B112" s="26" t="s">
        <v>149</v>
      </c>
      <c r="C112" s="26" t="s">
        <v>234</v>
      </c>
      <c r="D112" s="26" t="s">
        <v>233</v>
      </c>
      <c r="E112" s="26" t="s">
        <v>236</v>
      </c>
      <c r="F112" s="123">
        <v>3248.62</v>
      </c>
      <c r="G112" s="123">
        <v>0</v>
      </c>
      <c r="H112" s="123">
        <v>3248.62</v>
      </c>
      <c r="I112" s="28">
        <v>0</v>
      </c>
      <c r="J112" s="28">
        <v>0</v>
      </c>
      <c r="K112" s="29">
        <v>0</v>
      </c>
      <c r="L112" s="124"/>
      <c r="M112" s="123">
        <v>0</v>
      </c>
      <c r="N112" s="124"/>
      <c r="O112" s="28">
        <v>3248.62</v>
      </c>
      <c r="P112" s="27">
        <v>1</v>
      </c>
    </row>
    <row r="113" spans="1:16" s="34" customFormat="1" x14ac:dyDescent="0.25">
      <c r="A113" s="26" t="s">
        <v>285</v>
      </c>
      <c r="B113" s="26" t="s">
        <v>149</v>
      </c>
      <c r="C113" s="26" t="s">
        <v>234</v>
      </c>
      <c r="D113" s="26" t="s">
        <v>233</v>
      </c>
      <c r="E113" s="26" t="s">
        <v>232</v>
      </c>
      <c r="F113" s="123">
        <v>115622</v>
      </c>
      <c r="G113" s="123">
        <v>0</v>
      </c>
      <c r="H113" s="123">
        <v>115622</v>
      </c>
      <c r="I113" s="28">
        <v>1721.57</v>
      </c>
      <c r="J113" s="28">
        <v>55565.27</v>
      </c>
      <c r="K113" s="29">
        <v>0</v>
      </c>
      <c r="L113" s="124"/>
      <c r="M113" s="123">
        <v>57286.84</v>
      </c>
      <c r="N113" s="124"/>
      <c r="O113" s="28">
        <v>58335.16</v>
      </c>
      <c r="P113" s="27">
        <v>0.50453300000000001</v>
      </c>
    </row>
    <row r="114" spans="1:16" s="34" customFormat="1" x14ac:dyDescent="0.25">
      <c r="A114" s="26" t="s">
        <v>284</v>
      </c>
      <c r="B114" s="26" t="s">
        <v>150</v>
      </c>
      <c r="C114" s="26" t="s">
        <v>234</v>
      </c>
      <c r="D114" s="26" t="s">
        <v>233</v>
      </c>
      <c r="E114" s="26" t="s">
        <v>237</v>
      </c>
      <c r="F114" s="123">
        <v>8000</v>
      </c>
      <c r="G114" s="123">
        <v>0</v>
      </c>
      <c r="H114" s="123">
        <v>8000</v>
      </c>
      <c r="I114" s="28">
        <v>0</v>
      </c>
      <c r="J114" s="28">
        <v>0</v>
      </c>
      <c r="K114" s="29">
        <v>0</v>
      </c>
      <c r="L114" s="124"/>
      <c r="M114" s="123">
        <v>0</v>
      </c>
      <c r="N114" s="124"/>
      <c r="O114" s="28">
        <v>8000</v>
      </c>
      <c r="P114" s="27">
        <v>1</v>
      </c>
    </row>
    <row r="115" spans="1:16" s="34" customFormat="1" x14ac:dyDescent="0.25">
      <c r="A115" s="26" t="s">
        <v>284</v>
      </c>
      <c r="B115" s="26" t="s">
        <v>150</v>
      </c>
      <c r="C115" s="26" t="s">
        <v>234</v>
      </c>
      <c r="D115" s="26" t="s">
        <v>233</v>
      </c>
      <c r="E115" s="26" t="s">
        <v>236</v>
      </c>
      <c r="F115" s="123">
        <v>224</v>
      </c>
      <c r="G115" s="123">
        <v>0</v>
      </c>
      <c r="H115" s="123">
        <v>224</v>
      </c>
      <c r="I115" s="28">
        <v>0</v>
      </c>
      <c r="J115" s="28">
        <v>0</v>
      </c>
      <c r="K115" s="29">
        <v>0</v>
      </c>
      <c r="L115" s="124"/>
      <c r="M115" s="123">
        <v>0</v>
      </c>
      <c r="N115" s="124"/>
      <c r="O115" s="28">
        <v>224</v>
      </c>
      <c r="P115" s="27">
        <v>1</v>
      </c>
    </row>
    <row r="116" spans="1:16" s="34" customFormat="1" x14ac:dyDescent="0.25">
      <c r="A116" s="26" t="s">
        <v>283</v>
      </c>
      <c r="B116" s="26" t="s">
        <v>151</v>
      </c>
      <c r="C116" s="26" t="s">
        <v>234</v>
      </c>
      <c r="D116" s="26" t="s">
        <v>233</v>
      </c>
      <c r="E116" s="26" t="s">
        <v>237</v>
      </c>
      <c r="F116" s="123">
        <v>47500</v>
      </c>
      <c r="G116" s="123">
        <v>0</v>
      </c>
      <c r="H116" s="123">
        <v>47500</v>
      </c>
      <c r="I116" s="28">
        <v>0</v>
      </c>
      <c r="J116" s="28">
        <v>0</v>
      </c>
      <c r="K116" s="29">
        <v>0</v>
      </c>
      <c r="L116" s="124"/>
      <c r="M116" s="123">
        <v>0</v>
      </c>
      <c r="N116" s="124"/>
      <c r="O116" s="28">
        <v>47500</v>
      </c>
      <c r="P116" s="27">
        <v>1</v>
      </c>
    </row>
    <row r="117" spans="1:16" s="34" customFormat="1" x14ac:dyDescent="0.25">
      <c r="A117" s="26" t="s">
        <v>283</v>
      </c>
      <c r="B117" s="26" t="s">
        <v>151</v>
      </c>
      <c r="C117" s="26" t="s">
        <v>234</v>
      </c>
      <c r="D117" s="26" t="s">
        <v>233</v>
      </c>
      <c r="E117" s="26" t="s">
        <v>236</v>
      </c>
      <c r="F117" s="123">
        <v>3423.28</v>
      </c>
      <c r="G117" s="123">
        <v>0</v>
      </c>
      <c r="H117" s="123">
        <v>3423.28</v>
      </c>
      <c r="I117" s="28">
        <v>0</v>
      </c>
      <c r="J117" s="28">
        <v>0</v>
      </c>
      <c r="K117" s="29">
        <v>0</v>
      </c>
      <c r="L117" s="124"/>
      <c r="M117" s="123">
        <v>0</v>
      </c>
      <c r="N117" s="124"/>
      <c r="O117" s="28">
        <v>3423.28</v>
      </c>
      <c r="P117" s="27">
        <v>1</v>
      </c>
    </row>
    <row r="118" spans="1:16" s="34" customFormat="1" x14ac:dyDescent="0.25">
      <c r="A118" s="26" t="s">
        <v>283</v>
      </c>
      <c r="B118" s="26" t="s">
        <v>151</v>
      </c>
      <c r="C118" s="26" t="s">
        <v>234</v>
      </c>
      <c r="D118" s="26" t="s">
        <v>233</v>
      </c>
      <c r="E118" s="26" t="s">
        <v>232</v>
      </c>
      <c r="F118" s="123">
        <v>74760</v>
      </c>
      <c r="G118" s="123">
        <v>0</v>
      </c>
      <c r="H118" s="123">
        <v>74760</v>
      </c>
      <c r="I118" s="28">
        <v>0</v>
      </c>
      <c r="J118" s="28">
        <v>4566.6000000000004</v>
      </c>
      <c r="K118" s="29">
        <v>0</v>
      </c>
      <c r="L118" s="124"/>
      <c r="M118" s="123">
        <v>4566.6000000000004</v>
      </c>
      <c r="N118" s="124"/>
      <c r="O118" s="28">
        <v>70193.399999999994</v>
      </c>
      <c r="P118" s="27">
        <v>0.938917</v>
      </c>
    </row>
    <row r="119" spans="1:16" s="34" customFormat="1" x14ac:dyDescent="0.25">
      <c r="A119" s="26" t="s">
        <v>282</v>
      </c>
      <c r="B119" s="26" t="s">
        <v>177</v>
      </c>
      <c r="C119" s="26" t="s">
        <v>234</v>
      </c>
      <c r="D119" s="26" t="s">
        <v>233</v>
      </c>
      <c r="E119" s="26" t="s">
        <v>237</v>
      </c>
      <c r="F119" s="123">
        <v>3400</v>
      </c>
      <c r="G119" s="123">
        <v>0</v>
      </c>
      <c r="H119" s="123">
        <v>3400</v>
      </c>
      <c r="I119" s="28">
        <v>0</v>
      </c>
      <c r="J119" s="28">
        <v>0</v>
      </c>
      <c r="K119" s="29">
        <v>0</v>
      </c>
      <c r="L119" s="124"/>
      <c r="M119" s="123">
        <v>0</v>
      </c>
      <c r="N119" s="124"/>
      <c r="O119" s="28">
        <v>3400</v>
      </c>
      <c r="P119" s="27">
        <v>1</v>
      </c>
    </row>
    <row r="120" spans="1:16" s="34" customFormat="1" x14ac:dyDescent="0.25">
      <c r="A120" s="26" t="s">
        <v>282</v>
      </c>
      <c r="B120" s="26" t="s">
        <v>177</v>
      </c>
      <c r="C120" s="26" t="s">
        <v>234</v>
      </c>
      <c r="D120" s="26" t="s">
        <v>233</v>
      </c>
      <c r="E120" s="26" t="s">
        <v>236</v>
      </c>
      <c r="F120" s="123">
        <v>95.2</v>
      </c>
      <c r="G120" s="123">
        <v>0</v>
      </c>
      <c r="H120" s="123">
        <v>95.2</v>
      </c>
      <c r="I120" s="28">
        <v>0</v>
      </c>
      <c r="J120" s="28">
        <v>0</v>
      </c>
      <c r="K120" s="29">
        <v>0</v>
      </c>
      <c r="L120" s="124"/>
      <c r="M120" s="123">
        <v>0</v>
      </c>
      <c r="N120" s="124"/>
      <c r="O120" s="28">
        <v>95.2</v>
      </c>
      <c r="P120" s="27">
        <v>1</v>
      </c>
    </row>
    <row r="121" spans="1:16" s="34" customFormat="1" x14ac:dyDescent="0.25">
      <c r="A121" s="26" t="s">
        <v>281</v>
      </c>
      <c r="B121" s="26" t="s">
        <v>152</v>
      </c>
      <c r="C121" s="26" t="s">
        <v>234</v>
      </c>
      <c r="D121" s="26" t="s">
        <v>233</v>
      </c>
      <c r="E121" s="26" t="s">
        <v>237</v>
      </c>
      <c r="F121" s="123">
        <v>30000</v>
      </c>
      <c r="G121" s="123">
        <v>0</v>
      </c>
      <c r="H121" s="123">
        <v>30000</v>
      </c>
      <c r="I121" s="28">
        <v>0</v>
      </c>
      <c r="J121" s="28">
        <v>4500</v>
      </c>
      <c r="K121" s="29">
        <v>0</v>
      </c>
      <c r="L121" s="124"/>
      <c r="M121" s="123">
        <v>4500</v>
      </c>
      <c r="N121" s="124"/>
      <c r="O121" s="28">
        <v>25500</v>
      </c>
      <c r="P121" s="27">
        <v>0.85</v>
      </c>
    </row>
    <row r="122" spans="1:16" s="34" customFormat="1" x14ac:dyDescent="0.25">
      <c r="A122" s="26" t="s">
        <v>281</v>
      </c>
      <c r="B122" s="26" t="s">
        <v>152</v>
      </c>
      <c r="C122" s="26" t="s">
        <v>234</v>
      </c>
      <c r="D122" s="26" t="s">
        <v>233</v>
      </c>
      <c r="E122" s="26" t="s">
        <v>236</v>
      </c>
      <c r="F122" s="123">
        <v>840</v>
      </c>
      <c r="G122" s="123">
        <v>0</v>
      </c>
      <c r="H122" s="123">
        <v>840</v>
      </c>
      <c r="I122" s="28">
        <v>0</v>
      </c>
      <c r="J122" s="28">
        <v>0</v>
      </c>
      <c r="K122" s="29">
        <v>0</v>
      </c>
      <c r="L122" s="124"/>
      <c r="M122" s="123">
        <v>0</v>
      </c>
      <c r="N122" s="124"/>
      <c r="O122" s="28">
        <v>840</v>
      </c>
      <c r="P122" s="27">
        <v>1</v>
      </c>
    </row>
    <row r="123" spans="1:16" s="34" customFormat="1" x14ac:dyDescent="0.25">
      <c r="A123" s="26" t="s">
        <v>280</v>
      </c>
      <c r="B123" s="26" t="s">
        <v>153</v>
      </c>
      <c r="C123" s="26" t="s">
        <v>234</v>
      </c>
      <c r="D123" s="26" t="s">
        <v>233</v>
      </c>
      <c r="E123" s="26" t="s">
        <v>237</v>
      </c>
      <c r="F123" s="123">
        <v>172000</v>
      </c>
      <c r="G123" s="123">
        <v>0</v>
      </c>
      <c r="H123" s="123">
        <v>172000</v>
      </c>
      <c r="I123" s="28">
        <v>0</v>
      </c>
      <c r="J123" s="28">
        <v>20222.21</v>
      </c>
      <c r="K123" s="29">
        <v>0</v>
      </c>
      <c r="L123" s="124"/>
      <c r="M123" s="123">
        <v>20222.21</v>
      </c>
      <c r="N123" s="124"/>
      <c r="O123" s="28">
        <v>151777.79</v>
      </c>
      <c r="P123" s="27">
        <v>0.88242900000000002</v>
      </c>
    </row>
    <row r="124" spans="1:16" s="34" customFormat="1" x14ac:dyDescent="0.25">
      <c r="A124" s="26" t="s">
        <v>280</v>
      </c>
      <c r="B124" s="26" t="s">
        <v>153</v>
      </c>
      <c r="C124" s="26" t="s">
        <v>234</v>
      </c>
      <c r="D124" s="26" t="s">
        <v>233</v>
      </c>
      <c r="E124" s="26" t="s">
        <v>236</v>
      </c>
      <c r="F124" s="123">
        <v>4816</v>
      </c>
      <c r="G124" s="123">
        <v>0</v>
      </c>
      <c r="H124" s="123">
        <v>4816</v>
      </c>
      <c r="I124" s="28">
        <v>0</v>
      </c>
      <c r="J124" s="28">
        <v>0</v>
      </c>
      <c r="K124" s="29">
        <v>0</v>
      </c>
      <c r="L124" s="124"/>
      <c r="M124" s="123">
        <v>0</v>
      </c>
      <c r="N124" s="124"/>
      <c r="O124" s="28">
        <v>4816</v>
      </c>
      <c r="P124" s="27">
        <v>1</v>
      </c>
    </row>
    <row r="125" spans="1:16" s="34" customFormat="1" x14ac:dyDescent="0.25">
      <c r="A125" s="26" t="s">
        <v>279</v>
      </c>
      <c r="B125" s="26" t="s">
        <v>179</v>
      </c>
      <c r="C125" s="26" t="s">
        <v>234</v>
      </c>
      <c r="D125" s="26" t="s">
        <v>233</v>
      </c>
      <c r="E125" s="26" t="s">
        <v>237</v>
      </c>
      <c r="F125" s="123">
        <v>3216</v>
      </c>
      <c r="G125" s="123">
        <v>0</v>
      </c>
      <c r="H125" s="123">
        <v>3216</v>
      </c>
      <c r="I125" s="28">
        <v>0</v>
      </c>
      <c r="J125" s="28">
        <v>0</v>
      </c>
      <c r="K125" s="29">
        <v>0</v>
      </c>
      <c r="L125" s="124"/>
      <c r="M125" s="123">
        <v>0</v>
      </c>
      <c r="N125" s="124"/>
      <c r="O125" s="28">
        <v>3216</v>
      </c>
      <c r="P125" s="27">
        <v>1</v>
      </c>
    </row>
    <row r="126" spans="1:16" s="34" customFormat="1" x14ac:dyDescent="0.25">
      <c r="A126" s="26" t="s">
        <v>279</v>
      </c>
      <c r="B126" s="26" t="s">
        <v>179</v>
      </c>
      <c r="C126" s="26" t="s">
        <v>234</v>
      </c>
      <c r="D126" s="26" t="s">
        <v>233</v>
      </c>
      <c r="E126" s="26" t="s">
        <v>236</v>
      </c>
      <c r="F126" s="123">
        <v>90.05</v>
      </c>
      <c r="G126" s="123">
        <v>0</v>
      </c>
      <c r="H126" s="123">
        <v>90.05</v>
      </c>
      <c r="I126" s="28">
        <v>0</v>
      </c>
      <c r="J126" s="28">
        <v>0</v>
      </c>
      <c r="K126" s="29">
        <v>0</v>
      </c>
      <c r="L126" s="124"/>
      <c r="M126" s="123">
        <v>0</v>
      </c>
      <c r="N126" s="124"/>
      <c r="O126" s="28">
        <v>90.05</v>
      </c>
      <c r="P126" s="27">
        <v>1</v>
      </c>
    </row>
    <row r="127" spans="1:16" s="34" customFormat="1" x14ac:dyDescent="0.25">
      <c r="A127" s="26" t="s">
        <v>278</v>
      </c>
      <c r="B127" s="26" t="s">
        <v>154</v>
      </c>
      <c r="C127" s="26" t="s">
        <v>234</v>
      </c>
      <c r="D127" s="26" t="s">
        <v>233</v>
      </c>
      <c r="E127" s="26" t="s">
        <v>237</v>
      </c>
      <c r="F127" s="123">
        <v>14000</v>
      </c>
      <c r="G127" s="123">
        <v>0</v>
      </c>
      <c r="H127" s="123">
        <v>14000</v>
      </c>
      <c r="I127" s="28">
        <v>0</v>
      </c>
      <c r="J127" s="28">
        <v>0</v>
      </c>
      <c r="K127" s="29">
        <v>0</v>
      </c>
      <c r="L127" s="124"/>
      <c r="M127" s="123">
        <v>0</v>
      </c>
      <c r="N127" s="124"/>
      <c r="O127" s="28">
        <v>14000</v>
      </c>
      <c r="P127" s="27">
        <v>1</v>
      </c>
    </row>
    <row r="128" spans="1:16" s="34" customFormat="1" x14ac:dyDescent="0.25">
      <c r="A128" s="26" t="s">
        <v>278</v>
      </c>
      <c r="B128" s="26" t="s">
        <v>154</v>
      </c>
      <c r="C128" s="26" t="s">
        <v>234</v>
      </c>
      <c r="D128" s="26" t="s">
        <v>233</v>
      </c>
      <c r="E128" s="26" t="s">
        <v>236</v>
      </c>
      <c r="F128" s="123">
        <v>392</v>
      </c>
      <c r="G128" s="123">
        <v>0</v>
      </c>
      <c r="H128" s="123">
        <v>392</v>
      </c>
      <c r="I128" s="28">
        <v>0</v>
      </c>
      <c r="J128" s="28">
        <v>0</v>
      </c>
      <c r="K128" s="29">
        <v>0</v>
      </c>
      <c r="L128" s="124"/>
      <c r="M128" s="123">
        <v>0</v>
      </c>
      <c r="N128" s="124"/>
      <c r="O128" s="28">
        <v>392</v>
      </c>
      <c r="P128" s="27">
        <v>1</v>
      </c>
    </row>
    <row r="129" spans="1:16" s="34" customFormat="1" x14ac:dyDescent="0.25">
      <c r="A129" s="26" t="s">
        <v>278</v>
      </c>
      <c r="B129" s="26" t="s">
        <v>154</v>
      </c>
      <c r="C129" s="26" t="s">
        <v>234</v>
      </c>
      <c r="D129" s="26" t="s">
        <v>233</v>
      </c>
      <c r="E129" s="26" t="s">
        <v>232</v>
      </c>
      <c r="F129" s="123">
        <v>0</v>
      </c>
      <c r="G129" s="123">
        <v>0</v>
      </c>
      <c r="H129" s="123">
        <v>0</v>
      </c>
      <c r="I129" s="28">
        <v>0</v>
      </c>
      <c r="J129" s="28">
        <v>65.599999999999994</v>
      </c>
      <c r="K129" s="29">
        <v>0</v>
      </c>
      <c r="L129" s="124"/>
      <c r="M129" s="123">
        <v>65.599999999999994</v>
      </c>
      <c r="N129" s="124"/>
      <c r="O129" s="28">
        <v>-65.599999999999994</v>
      </c>
      <c r="P129" s="27">
        <v>0</v>
      </c>
    </row>
    <row r="130" spans="1:16" s="34" customFormat="1" x14ac:dyDescent="0.25">
      <c r="A130" s="26" t="s">
        <v>277</v>
      </c>
      <c r="B130" s="26" t="s">
        <v>155</v>
      </c>
      <c r="C130" s="26" t="s">
        <v>234</v>
      </c>
      <c r="D130" s="26" t="s">
        <v>233</v>
      </c>
      <c r="E130" s="26" t="s">
        <v>237</v>
      </c>
      <c r="F130" s="123">
        <v>14500</v>
      </c>
      <c r="G130" s="123">
        <v>0</v>
      </c>
      <c r="H130" s="123">
        <v>14500</v>
      </c>
      <c r="I130" s="28">
        <v>0</v>
      </c>
      <c r="J130" s="28">
        <v>0</v>
      </c>
      <c r="K130" s="29">
        <v>0</v>
      </c>
      <c r="L130" s="124"/>
      <c r="M130" s="123">
        <v>0</v>
      </c>
      <c r="N130" s="124"/>
      <c r="O130" s="28">
        <v>14500</v>
      </c>
      <c r="P130" s="27">
        <v>1</v>
      </c>
    </row>
    <row r="131" spans="1:16" s="34" customFormat="1" x14ac:dyDescent="0.25">
      <c r="A131" s="26" t="s">
        <v>277</v>
      </c>
      <c r="B131" s="26" t="s">
        <v>155</v>
      </c>
      <c r="C131" s="26" t="s">
        <v>234</v>
      </c>
      <c r="D131" s="26" t="s">
        <v>233</v>
      </c>
      <c r="E131" s="26" t="s">
        <v>236</v>
      </c>
      <c r="F131" s="123">
        <v>642.88</v>
      </c>
      <c r="G131" s="123">
        <v>0</v>
      </c>
      <c r="H131" s="123">
        <v>642.88</v>
      </c>
      <c r="I131" s="28">
        <v>0</v>
      </c>
      <c r="J131" s="28">
        <v>0</v>
      </c>
      <c r="K131" s="29">
        <v>0</v>
      </c>
      <c r="L131" s="124"/>
      <c r="M131" s="123">
        <v>0</v>
      </c>
      <c r="N131" s="124"/>
      <c r="O131" s="28">
        <v>642.88</v>
      </c>
      <c r="P131" s="27">
        <v>1</v>
      </c>
    </row>
    <row r="132" spans="1:16" s="34" customFormat="1" x14ac:dyDescent="0.25">
      <c r="A132" s="26" t="s">
        <v>277</v>
      </c>
      <c r="B132" s="26" t="s">
        <v>155</v>
      </c>
      <c r="C132" s="26" t="s">
        <v>234</v>
      </c>
      <c r="D132" s="26" t="s">
        <v>233</v>
      </c>
      <c r="E132" s="26" t="s">
        <v>232</v>
      </c>
      <c r="F132" s="123">
        <v>8460</v>
      </c>
      <c r="G132" s="123">
        <v>0</v>
      </c>
      <c r="H132" s="123">
        <v>8460</v>
      </c>
      <c r="I132" s="28">
        <v>0</v>
      </c>
      <c r="J132" s="28">
        <v>0</v>
      </c>
      <c r="K132" s="29">
        <v>0</v>
      </c>
      <c r="L132" s="124"/>
      <c r="M132" s="123">
        <v>0</v>
      </c>
      <c r="N132" s="124"/>
      <c r="O132" s="28">
        <v>8460</v>
      </c>
      <c r="P132" s="27">
        <v>1</v>
      </c>
    </row>
    <row r="133" spans="1:16" s="34" customFormat="1" x14ac:dyDescent="0.25">
      <c r="A133" s="26" t="s">
        <v>276</v>
      </c>
      <c r="B133" s="26" t="s">
        <v>156</v>
      </c>
      <c r="C133" s="26" t="s">
        <v>234</v>
      </c>
      <c r="D133" s="26" t="s">
        <v>233</v>
      </c>
      <c r="E133" s="26" t="s">
        <v>237</v>
      </c>
      <c r="F133" s="123">
        <v>101124</v>
      </c>
      <c r="G133" s="123">
        <v>0</v>
      </c>
      <c r="H133" s="123">
        <v>101124</v>
      </c>
      <c r="I133" s="28">
        <v>0</v>
      </c>
      <c r="J133" s="28">
        <v>20130.82</v>
      </c>
      <c r="K133" s="29">
        <v>0</v>
      </c>
      <c r="L133" s="124"/>
      <c r="M133" s="123">
        <v>20130.82</v>
      </c>
      <c r="N133" s="124"/>
      <c r="O133" s="28">
        <v>80993.179999999993</v>
      </c>
      <c r="P133" s="27">
        <v>0.800929</v>
      </c>
    </row>
    <row r="134" spans="1:16" s="34" customFormat="1" x14ac:dyDescent="0.25">
      <c r="A134" s="26" t="s">
        <v>276</v>
      </c>
      <c r="B134" s="26" t="s">
        <v>156</v>
      </c>
      <c r="C134" s="26" t="s">
        <v>234</v>
      </c>
      <c r="D134" s="26" t="s">
        <v>233</v>
      </c>
      <c r="E134" s="26" t="s">
        <v>236</v>
      </c>
      <c r="F134" s="123">
        <v>3991.12</v>
      </c>
      <c r="G134" s="123">
        <v>0</v>
      </c>
      <c r="H134" s="123">
        <v>3991.12</v>
      </c>
      <c r="I134" s="28">
        <v>0</v>
      </c>
      <c r="J134" s="28">
        <v>0</v>
      </c>
      <c r="K134" s="29">
        <v>0</v>
      </c>
      <c r="L134" s="124"/>
      <c r="M134" s="123">
        <v>0</v>
      </c>
      <c r="N134" s="124"/>
      <c r="O134" s="28">
        <v>3991.12</v>
      </c>
      <c r="P134" s="27">
        <v>1</v>
      </c>
    </row>
    <row r="135" spans="1:16" s="34" customFormat="1" x14ac:dyDescent="0.25">
      <c r="A135" s="26" t="s">
        <v>276</v>
      </c>
      <c r="B135" s="26" t="s">
        <v>156</v>
      </c>
      <c r="C135" s="26" t="s">
        <v>234</v>
      </c>
      <c r="D135" s="26" t="s">
        <v>233</v>
      </c>
      <c r="E135" s="26" t="s">
        <v>232</v>
      </c>
      <c r="F135" s="123">
        <v>41416</v>
      </c>
      <c r="G135" s="123">
        <v>0</v>
      </c>
      <c r="H135" s="123">
        <v>41416</v>
      </c>
      <c r="I135" s="28">
        <v>88.62</v>
      </c>
      <c r="J135" s="28">
        <v>16666.32</v>
      </c>
      <c r="K135" s="29">
        <v>0</v>
      </c>
      <c r="L135" s="124"/>
      <c r="M135" s="123">
        <v>16754.939999999999</v>
      </c>
      <c r="N135" s="124"/>
      <c r="O135" s="28">
        <v>24661.06</v>
      </c>
      <c r="P135" s="27">
        <v>0.59544799999999998</v>
      </c>
    </row>
    <row r="136" spans="1:16" s="34" customFormat="1" x14ac:dyDescent="0.25">
      <c r="A136" s="26" t="s">
        <v>275</v>
      </c>
      <c r="B136" s="26" t="s">
        <v>181</v>
      </c>
      <c r="C136" s="26" t="s">
        <v>234</v>
      </c>
      <c r="D136" s="26" t="s">
        <v>233</v>
      </c>
      <c r="E136" s="26" t="s">
        <v>237</v>
      </c>
      <c r="F136" s="123">
        <v>40500</v>
      </c>
      <c r="G136" s="123">
        <v>0</v>
      </c>
      <c r="H136" s="123">
        <v>40500</v>
      </c>
      <c r="I136" s="28">
        <v>0</v>
      </c>
      <c r="J136" s="28">
        <v>0</v>
      </c>
      <c r="K136" s="29">
        <v>0</v>
      </c>
      <c r="L136" s="124"/>
      <c r="M136" s="123">
        <v>0</v>
      </c>
      <c r="N136" s="124"/>
      <c r="O136" s="28">
        <v>40500</v>
      </c>
      <c r="P136" s="27">
        <v>1</v>
      </c>
    </row>
    <row r="137" spans="1:16" s="34" customFormat="1" x14ac:dyDescent="0.25">
      <c r="A137" s="26" t="s">
        <v>275</v>
      </c>
      <c r="B137" s="26" t="s">
        <v>181</v>
      </c>
      <c r="C137" s="26" t="s">
        <v>234</v>
      </c>
      <c r="D137" s="26" t="s">
        <v>233</v>
      </c>
      <c r="E137" s="26" t="s">
        <v>236</v>
      </c>
      <c r="F137" s="123">
        <v>1134</v>
      </c>
      <c r="G137" s="123">
        <v>0</v>
      </c>
      <c r="H137" s="123">
        <v>1134</v>
      </c>
      <c r="I137" s="28">
        <v>0</v>
      </c>
      <c r="J137" s="28">
        <v>0</v>
      </c>
      <c r="K137" s="29">
        <v>0</v>
      </c>
      <c r="L137" s="124"/>
      <c r="M137" s="123">
        <v>0</v>
      </c>
      <c r="N137" s="124"/>
      <c r="O137" s="28">
        <v>1134</v>
      </c>
      <c r="P137" s="27">
        <v>1</v>
      </c>
    </row>
    <row r="138" spans="1:16" s="34" customFormat="1" x14ac:dyDescent="0.25">
      <c r="A138" s="26" t="s">
        <v>274</v>
      </c>
      <c r="B138" s="26" t="s">
        <v>199</v>
      </c>
      <c r="C138" s="26" t="s">
        <v>234</v>
      </c>
      <c r="D138" s="26" t="s">
        <v>233</v>
      </c>
      <c r="E138" s="26" t="s">
        <v>237</v>
      </c>
      <c r="F138" s="123">
        <v>7136</v>
      </c>
      <c r="G138" s="123">
        <v>0</v>
      </c>
      <c r="H138" s="123">
        <v>7136</v>
      </c>
      <c r="I138" s="28">
        <v>127.95</v>
      </c>
      <c r="J138" s="28">
        <v>3000</v>
      </c>
      <c r="K138" s="29">
        <v>0</v>
      </c>
      <c r="L138" s="124"/>
      <c r="M138" s="123">
        <v>3127.95</v>
      </c>
      <c r="N138" s="124"/>
      <c r="O138" s="28">
        <v>4008.05</v>
      </c>
      <c r="P138" s="27">
        <v>0.561666</v>
      </c>
    </row>
    <row r="139" spans="1:16" s="34" customFormat="1" x14ac:dyDescent="0.25">
      <c r="A139" s="26" t="s">
        <v>274</v>
      </c>
      <c r="B139" s="26" t="s">
        <v>199</v>
      </c>
      <c r="C139" s="26" t="s">
        <v>234</v>
      </c>
      <c r="D139" s="26" t="s">
        <v>233</v>
      </c>
      <c r="E139" s="26" t="s">
        <v>236</v>
      </c>
      <c r="F139" s="123">
        <v>1847.33</v>
      </c>
      <c r="G139" s="123">
        <v>0</v>
      </c>
      <c r="H139" s="123">
        <v>1847.33</v>
      </c>
      <c r="I139" s="28">
        <v>0</v>
      </c>
      <c r="J139" s="28">
        <v>0</v>
      </c>
      <c r="K139" s="29">
        <v>0</v>
      </c>
      <c r="L139" s="124"/>
      <c r="M139" s="123">
        <v>0</v>
      </c>
      <c r="N139" s="124"/>
      <c r="O139" s="28">
        <v>1847.33</v>
      </c>
      <c r="P139" s="27">
        <v>1</v>
      </c>
    </row>
    <row r="140" spans="1:16" s="34" customFormat="1" x14ac:dyDescent="0.25">
      <c r="A140" s="26" t="s">
        <v>274</v>
      </c>
      <c r="B140" s="26" t="s">
        <v>199</v>
      </c>
      <c r="C140" s="26" t="s">
        <v>234</v>
      </c>
      <c r="D140" s="26" t="s">
        <v>233</v>
      </c>
      <c r="E140" s="26" t="s">
        <v>232</v>
      </c>
      <c r="F140" s="123">
        <v>58840</v>
      </c>
      <c r="G140" s="123">
        <v>0</v>
      </c>
      <c r="H140" s="123">
        <v>58840</v>
      </c>
      <c r="I140" s="28">
        <v>0</v>
      </c>
      <c r="J140" s="28">
        <v>5428</v>
      </c>
      <c r="K140" s="29">
        <v>0</v>
      </c>
      <c r="L140" s="124"/>
      <c r="M140" s="123">
        <v>5428</v>
      </c>
      <c r="N140" s="124"/>
      <c r="O140" s="28">
        <v>53412</v>
      </c>
      <c r="P140" s="27">
        <v>0.90774999999999995</v>
      </c>
    </row>
    <row r="141" spans="1:16" s="34" customFormat="1" x14ac:dyDescent="0.25">
      <c r="A141" s="26" t="s">
        <v>273</v>
      </c>
      <c r="B141" s="26" t="s">
        <v>157</v>
      </c>
      <c r="C141" s="26" t="s">
        <v>234</v>
      </c>
      <c r="D141" s="26" t="s">
        <v>233</v>
      </c>
      <c r="E141" s="26" t="s">
        <v>237</v>
      </c>
      <c r="F141" s="123">
        <v>20000</v>
      </c>
      <c r="G141" s="123">
        <v>0</v>
      </c>
      <c r="H141" s="123">
        <v>20000</v>
      </c>
      <c r="I141" s="28">
        <v>0</v>
      </c>
      <c r="J141" s="28">
        <v>0</v>
      </c>
      <c r="K141" s="29">
        <v>0</v>
      </c>
      <c r="L141" s="124"/>
      <c r="M141" s="123">
        <v>0</v>
      </c>
      <c r="N141" s="124"/>
      <c r="O141" s="28">
        <v>20000</v>
      </c>
      <c r="P141" s="27">
        <v>1</v>
      </c>
    </row>
    <row r="142" spans="1:16" s="34" customFormat="1" x14ac:dyDescent="0.25">
      <c r="A142" s="26" t="s">
        <v>273</v>
      </c>
      <c r="B142" s="26" t="s">
        <v>157</v>
      </c>
      <c r="C142" s="26" t="s">
        <v>234</v>
      </c>
      <c r="D142" s="26" t="s">
        <v>233</v>
      </c>
      <c r="E142" s="26" t="s">
        <v>236</v>
      </c>
      <c r="F142" s="123">
        <v>560</v>
      </c>
      <c r="G142" s="123">
        <v>0</v>
      </c>
      <c r="H142" s="123">
        <v>560</v>
      </c>
      <c r="I142" s="28">
        <v>0</v>
      </c>
      <c r="J142" s="28">
        <v>0</v>
      </c>
      <c r="K142" s="29">
        <v>0</v>
      </c>
      <c r="L142" s="124"/>
      <c r="M142" s="123">
        <v>0</v>
      </c>
      <c r="N142" s="124"/>
      <c r="O142" s="28">
        <v>560</v>
      </c>
      <c r="P142" s="27">
        <v>1</v>
      </c>
    </row>
    <row r="143" spans="1:16" s="34" customFormat="1" x14ac:dyDescent="0.25">
      <c r="A143" s="26" t="s">
        <v>272</v>
      </c>
      <c r="B143" s="26" t="s">
        <v>339</v>
      </c>
      <c r="C143" s="26" t="s">
        <v>234</v>
      </c>
      <c r="D143" s="26" t="s">
        <v>233</v>
      </c>
      <c r="E143" s="26" t="s">
        <v>237</v>
      </c>
      <c r="F143" s="123">
        <v>1272315</v>
      </c>
      <c r="G143" s="123">
        <v>0</v>
      </c>
      <c r="H143" s="123">
        <v>1272315</v>
      </c>
      <c r="I143" s="28">
        <v>29573.57</v>
      </c>
      <c r="J143" s="28">
        <v>0</v>
      </c>
      <c r="K143" s="29">
        <v>0</v>
      </c>
      <c r="L143" s="124"/>
      <c r="M143" s="123">
        <v>29573.57</v>
      </c>
      <c r="N143" s="124"/>
      <c r="O143" s="28">
        <v>1242741.43</v>
      </c>
      <c r="P143" s="27">
        <v>0.97675599999999996</v>
      </c>
    </row>
    <row r="144" spans="1:16" s="34" customFormat="1" x14ac:dyDescent="0.25">
      <c r="A144" s="26" t="s">
        <v>272</v>
      </c>
      <c r="B144" s="26" t="s">
        <v>339</v>
      </c>
      <c r="C144" s="26" t="s">
        <v>234</v>
      </c>
      <c r="D144" s="26" t="s">
        <v>233</v>
      </c>
      <c r="E144" s="26" t="s">
        <v>236</v>
      </c>
      <c r="F144" s="123">
        <v>35624.82</v>
      </c>
      <c r="G144" s="123">
        <v>0</v>
      </c>
      <c r="H144" s="123">
        <v>35624.82</v>
      </c>
      <c r="I144" s="28">
        <v>0</v>
      </c>
      <c r="J144" s="28">
        <v>0</v>
      </c>
      <c r="K144" s="29">
        <v>0</v>
      </c>
      <c r="L144" s="124"/>
      <c r="M144" s="123">
        <v>0</v>
      </c>
      <c r="N144" s="124"/>
      <c r="O144" s="28">
        <v>35624.82</v>
      </c>
      <c r="P144" s="27">
        <v>1</v>
      </c>
    </row>
    <row r="145" spans="1:16" s="34" customFormat="1" x14ac:dyDescent="0.25">
      <c r="A145" s="26" t="s">
        <v>271</v>
      </c>
      <c r="B145" s="26" t="s">
        <v>108</v>
      </c>
      <c r="C145" s="26" t="s">
        <v>234</v>
      </c>
      <c r="D145" s="26" t="s">
        <v>233</v>
      </c>
      <c r="E145" s="26" t="s">
        <v>237</v>
      </c>
      <c r="F145" s="123">
        <v>73349</v>
      </c>
      <c r="G145" s="123">
        <v>0</v>
      </c>
      <c r="H145" s="123">
        <v>73349</v>
      </c>
      <c r="I145" s="28">
        <v>0</v>
      </c>
      <c r="J145" s="28">
        <v>0</v>
      </c>
      <c r="K145" s="29">
        <v>0</v>
      </c>
      <c r="L145" s="124"/>
      <c r="M145" s="123">
        <v>0</v>
      </c>
      <c r="N145" s="124"/>
      <c r="O145" s="28">
        <v>73349</v>
      </c>
      <c r="P145" s="27">
        <v>1</v>
      </c>
    </row>
    <row r="146" spans="1:16" s="34" customFormat="1" x14ac:dyDescent="0.25">
      <c r="A146" s="26" t="s">
        <v>271</v>
      </c>
      <c r="B146" s="26" t="s">
        <v>108</v>
      </c>
      <c r="C146" s="26" t="s">
        <v>234</v>
      </c>
      <c r="D146" s="26" t="s">
        <v>233</v>
      </c>
      <c r="E146" s="26" t="s">
        <v>236</v>
      </c>
      <c r="F146" s="123">
        <v>2237.4499999999998</v>
      </c>
      <c r="G146" s="123">
        <v>0</v>
      </c>
      <c r="H146" s="123">
        <v>2237.4499999999998</v>
      </c>
      <c r="I146" s="28">
        <v>0</v>
      </c>
      <c r="J146" s="28">
        <v>0</v>
      </c>
      <c r="K146" s="29">
        <v>0</v>
      </c>
      <c r="L146" s="124"/>
      <c r="M146" s="123">
        <v>0</v>
      </c>
      <c r="N146" s="124"/>
      <c r="O146" s="28">
        <v>2237.4499999999998</v>
      </c>
      <c r="P146" s="27">
        <v>1</v>
      </c>
    </row>
    <row r="147" spans="1:16" s="34" customFormat="1" x14ac:dyDescent="0.25">
      <c r="A147" s="26" t="s">
        <v>271</v>
      </c>
      <c r="B147" s="26" t="s">
        <v>108</v>
      </c>
      <c r="C147" s="26" t="s">
        <v>234</v>
      </c>
      <c r="D147" s="26" t="s">
        <v>233</v>
      </c>
      <c r="E147" s="26" t="s">
        <v>232</v>
      </c>
      <c r="F147" s="123">
        <v>6560</v>
      </c>
      <c r="G147" s="123">
        <v>0</v>
      </c>
      <c r="H147" s="123">
        <v>6560</v>
      </c>
      <c r="I147" s="28">
        <v>0</v>
      </c>
      <c r="J147" s="28">
        <v>0</v>
      </c>
      <c r="K147" s="29">
        <v>0</v>
      </c>
      <c r="L147" s="124"/>
      <c r="M147" s="123">
        <v>0</v>
      </c>
      <c r="N147" s="124"/>
      <c r="O147" s="28">
        <v>6560</v>
      </c>
      <c r="P147" s="27">
        <v>1</v>
      </c>
    </row>
    <row r="148" spans="1:16" s="34" customFormat="1" x14ac:dyDescent="0.25">
      <c r="A148" s="26" t="s">
        <v>270</v>
      </c>
      <c r="B148" s="26" t="s">
        <v>110</v>
      </c>
      <c r="C148" s="26" t="s">
        <v>234</v>
      </c>
      <c r="D148" s="26" t="s">
        <v>233</v>
      </c>
      <c r="E148" s="26" t="s">
        <v>237</v>
      </c>
      <c r="F148" s="123">
        <v>369570</v>
      </c>
      <c r="G148" s="123">
        <v>0</v>
      </c>
      <c r="H148" s="123">
        <v>369570</v>
      </c>
      <c r="I148" s="28">
        <v>0</v>
      </c>
      <c r="J148" s="28">
        <v>17500</v>
      </c>
      <c r="K148" s="29">
        <v>7052.6</v>
      </c>
      <c r="L148" s="124"/>
      <c r="M148" s="123">
        <v>24552.6</v>
      </c>
      <c r="N148" s="124"/>
      <c r="O148" s="28">
        <v>345017.4</v>
      </c>
      <c r="P148" s="27">
        <v>0.93356399999999995</v>
      </c>
    </row>
    <row r="149" spans="1:16" s="34" customFormat="1" x14ac:dyDescent="0.25">
      <c r="A149" s="26" t="s">
        <v>270</v>
      </c>
      <c r="B149" s="26" t="s">
        <v>110</v>
      </c>
      <c r="C149" s="26" t="s">
        <v>234</v>
      </c>
      <c r="D149" s="26" t="s">
        <v>233</v>
      </c>
      <c r="E149" s="26" t="s">
        <v>236</v>
      </c>
      <c r="F149" s="123">
        <v>17503.400000000001</v>
      </c>
      <c r="G149" s="123">
        <v>0</v>
      </c>
      <c r="H149" s="123">
        <v>17503.400000000001</v>
      </c>
      <c r="I149" s="28">
        <v>0</v>
      </c>
      <c r="J149" s="28">
        <v>0</v>
      </c>
      <c r="K149" s="29">
        <v>0</v>
      </c>
      <c r="L149" s="124"/>
      <c r="M149" s="123">
        <v>0</v>
      </c>
      <c r="N149" s="124"/>
      <c r="O149" s="28">
        <v>17503.400000000001</v>
      </c>
      <c r="P149" s="27">
        <v>1</v>
      </c>
    </row>
    <row r="150" spans="1:16" s="34" customFormat="1" x14ac:dyDescent="0.25">
      <c r="A150" s="26" t="s">
        <v>270</v>
      </c>
      <c r="B150" s="26" t="s">
        <v>110</v>
      </c>
      <c r="C150" s="26" t="s">
        <v>234</v>
      </c>
      <c r="D150" s="26" t="s">
        <v>233</v>
      </c>
      <c r="E150" s="26" t="s">
        <v>232</v>
      </c>
      <c r="F150" s="123">
        <v>76980</v>
      </c>
      <c r="G150" s="123">
        <v>0</v>
      </c>
      <c r="H150" s="123">
        <v>76980</v>
      </c>
      <c r="I150" s="28">
        <v>1174.5</v>
      </c>
      <c r="J150" s="28">
        <v>20296</v>
      </c>
      <c r="K150" s="29">
        <v>0</v>
      </c>
      <c r="L150" s="124"/>
      <c r="M150" s="123">
        <v>21470.5</v>
      </c>
      <c r="N150" s="124"/>
      <c r="O150" s="28">
        <v>55509.5</v>
      </c>
      <c r="P150" s="27">
        <v>0.72109000000000001</v>
      </c>
    </row>
    <row r="151" spans="1:16" s="34" customFormat="1" x14ac:dyDescent="0.25">
      <c r="A151" s="26" t="s">
        <v>270</v>
      </c>
      <c r="B151" s="26" t="s">
        <v>110</v>
      </c>
      <c r="C151" s="26" t="s">
        <v>234</v>
      </c>
      <c r="D151" s="26" t="s">
        <v>233</v>
      </c>
      <c r="E151" s="26" t="s">
        <v>239</v>
      </c>
      <c r="F151" s="123">
        <v>5000</v>
      </c>
      <c r="G151" s="123">
        <v>0</v>
      </c>
      <c r="H151" s="123">
        <v>0</v>
      </c>
      <c r="I151" s="123">
        <v>0</v>
      </c>
      <c r="J151" s="123">
        <v>0</v>
      </c>
      <c r="K151" s="123">
        <v>0</v>
      </c>
      <c r="L151" s="123">
        <v>0</v>
      </c>
      <c r="M151" s="123">
        <v>0</v>
      </c>
      <c r="N151" s="123">
        <v>0</v>
      </c>
      <c r="O151" s="123">
        <v>0</v>
      </c>
      <c r="P151" s="123">
        <v>0</v>
      </c>
    </row>
    <row r="152" spans="1:16" s="34" customFormat="1" x14ac:dyDescent="0.25">
      <c r="A152" s="26" t="s">
        <v>269</v>
      </c>
      <c r="B152" s="26" t="s">
        <v>158</v>
      </c>
      <c r="C152" s="26" t="s">
        <v>234</v>
      </c>
      <c r="D152" s="26" t="s">
        <v>233</v>
      </c>
      <c r="E152" s="26" t="s">
        <v>237</v>
      </c>
      <c r="F152" s="123">
        <v>17000</v>
      </c>
      <c r="G152" s="123">
        <v>0</v>
      </c>
      <c r="H152" s="123">
        <v>17000</v>
      </c>
      <c r="I152" s="28">
        <v>0</v>
      </c>
      <c r="J152" s="28">
        <v>4000</v>
      </c>
      <c r="K152" s="29">
        <v>0</v>
      </c>
      <c r="L152" s="124"/>
      <c r="M152" s="123">
        <v>4000</v>
      </c>
      <c r="N152" s="124"/>
      <c r="O152" s="28">
        <v>13000</v>
      </c>
      <c r="P152" s="27">
        <v>0.764706</v>
      </c>
    </row>
    <row r="153" spans="1:16" s="34" customFormat="1" x14ac:dyDescent="0.25">
      <c r="A153" s="26" t="s">
        <v>269</v>
      </c>
      <c r="B153" s="26" t="s">
        <v>158</v>
      </c>
      <c r="C153" s="26" t="s">
        <v>234</v>
      </c>
      <c r="D153" s="26" t="s">
        <v>233</v>
      </c>
      <c r="E153" s="26" t="s">
        <v>236</v>
      </c>
      <c r="F153" s="123">
        <v>2751.97</v>
      </c>
      <c r="G153" s="123">
        <v>0</v>
      </c>
      <c r="H153" s="123">
        <v>2751.97</v>
      </c>
      <c r="I153" s="28">
        <v>0</v>
      </c>
      <c r="J153" s="28">
        <v>0</v>
      </c>
      <c r="K153" s="29">
        <v>0</v>
      </c>
      <c r="L153" s="124"/>
      <c r="M153" s="123">
        <v>0</v>
      </c>
      <c r="N153" s="124"/>
      <c r="O153" s="28">
        <v>2751.97</v>
      </c>
      <c r="P153" s="27">
        <v>1</v>
      </c>
    </row>
    <row r="154" spans="1:16" s="34" customFormat="1" x14ac:dyDescent="0.25">
      <c r="A154" s="26" t="s">
        <v>269</v>
      </c>
      <c r="B154" s="26" t="s">
        <v>158</v>
      </c>
      <c r="C154" s="26" t="s">
        <v>234</v>
      </c>
      <c r="D154" s="26" t="s">
        <v>233</v>
      </c>
      <c r="E154" s="26" t="s">
        <v>232</v>
      </c>
      <c r="F154" s="123">
        <v>15035</v>
      </c>
      <c r="G154" s="123">
        <v>0</v>
      </c>
      <c r="H154" s="123">
        <v>15035</v>
      </c>
      <c r="I154" s="28">
        <v>541.38</v>
      </c>
      <c r="J154" s="28">
        <v>8024</v>
      </c>
      <c r="K154" s="29">
        <v>0</v>
      </c>
      <c r="L154" s="124"/>
      <c r="M154" s="123">
        <v>8565.3799999999992</v>
      </c>
      <c r="N154" s="124"/>
      <c r="O154" s="28">
        <v>6469.62</v>
      </c>
      <c r="P154" s="27">
        <v>0.43030400000000002</v>
      </c>
    </row>
    <row r="155" spans="1:16" s="34" customFormat="1" x14ac:dyDescent="0.25">
      <c r="A155" s="26" t="s">
        <v>269</v>
      </c>
      <c r="B155" s="26" t="s">
        <v>158</v>
      </c>
      <c r="C155" s="26" t="s">
        <v>234</v>
      </c>
      <c r="D155" s="26" t="s">
        <v>233</v>
      </c>
      <c r="E155" s="26" t="s">
        <v>241</v>
      </c>
      <c r="F155" s="123">
        <v>66249.600000000006</v>
      </c>
      <c r="G155" s="123">
        <v>0</v>
      </c>
      <c r="H155" s="123">
        <v>66249.600000000006</v>
      </c>
      <c r="I155" s="28">
        <v>1848.28</v>
      </c>
      <c r="J155" s="28">
        <v>58451.87</v>
      </c>
      <c r="K155" s="29">
        <v>0</v>
      </c>
      <c r="L155" s="124"/>
      <c r="M155" s="123">
        <v>60300.15</v>
      </c>
      <c r="N155" s="124"/>
      <c r="O155" s="28">
        <v>5949.45</v>
      </c>
      <c r="P155" s="27">
        <v>8.9803999999999995E-2</v>
      </c>
    </row>
    <row r="156" spans="1:16" s="34" customFormat="1" x14ac:dyDescent="0.25">
      <c r="A156" s="26" t="s">
        <v>268</v>
      </c>
      <c r="B156" s="26" t="s">
        <v>111</v>
      </c>
      <c r="C156" s="26" t="s">
        <v>234</v>
      </c>
      <c r="D156" s="26" t="s">
        <v>233</v>
      </c>
      <c r="E156" s="26" t="s">
        <v>237</v>
      </c>
      <c r="F156" s="123">
        <v>13420</v>
      </c>
      <c r="G156" s="123">
        <v>0</v>
      </c>
      <c r="H156" s="123">
        <v>13420</v>
      </c>
      <c r="I156" s="28">
        <v>0</v>
      </c>
      <c r="J156" s="28">
        <v>0</v>
      </c>
      <c r="K156" s="29">
        <v>0</v>
      </c>
      <c r="L156" s="124"/>
      <c r="M156" s="123">
        <v>0</v>
      </c>
      <c r="N156" s="124"/>
      <c r="O156" s="28">
        <v>13420</v>
      </c>
      <c r="P156" s="27">
        <v>1</v>
      </c>
    </row>
    <row r="157" spans="1:16" s="34" customFormat="1" x14ac:dyDescent="0.25">
      <c r="A157" s="26" t="s">
        <v>268</v>
      </c>
      <c r="B157" s="26" t="s">
        <v>111</v>
      </c>
      <c r="C157" s="26" t="s">
        <v>234</v>
      </c>
      <c r="D157" s="26" t="s">
        <v>233</v>
      </c>
      <c r="E157" s="26" t="s">
        <v>236</v>
      </c>
      <c r="F157" s="123">
        <v>6211.23</v>
      </c>
      <c r="G157" s="123">
        <v>0</v>
      </c>
      <c r="H157" s="123">
        <v>6211.23</v>
      </c>
      <c r="I157" s="28">
        <v>0</v>
      </c>
      <c r="J157" s="28">
        <v>0</v>
      </c>
      <c r="K157" s="29">
        <v>0</v>
      </c>
      <c r="L157" s="124"/>
      <c r="M157" s="123">
        <v>0</v>
      </c>
      <c r="N157" s="124"/>
      <c r="O157" s="28">
        <v>6211.23</v>
      </c>
      <c r="P157" s="27">
        <v>1</v>
      </c>
    </row>
    <row r="158" spans="1:16" s="34" customFormat="1" x14ac:dyDescent="0.25">
      <c r="A158" s="26" t="s">
        <v>268</v>
      </c>
      <c r="B158" s="26" t="s">
        <v>111</v>
      </c>
      <c r="C158" s="26" t="s">
        <v>234</v>
      </c>
      <c r="D158" s="26" t="s">
        <v>233</v>
      </c>
      <c r="E158" s="26" t="s">
        <v>232</v>
      </c>
      <c r="F158" s="123">
        <v>6170</v>
      </c>
      <c r="G158" s="123">
        <v>0</v>
      </c>
      <c r="H158" s="123">
        <v>6170</v>
      </c>
      <c r="I158" s="28">
        <v>0</v>
      </c>
      <c r="J158" s="28">
        <v>0</v>
      </c>
      <c r="K158" s="29">
        <v>0</v>
      </c>
      <c r="L158" s="124"/>
      <c r="M158" s="123">
        <v>0</v>
      </c>
      <c r="N158" s="124"/>
      <c r="O158" s="28">
        <v>6170</v>
      </c>
      <c r="P158" s="27">
        <v>1</v>
      </c>
    </row>
    <row r="159" spans="1:16" s="34" customFormat="1" x14ac:dyDescent="0.25">
      <c r="A159" s="26" t="s">
        <v>268</v>
      </c>
      <c r="B159" s="26" t="s">
        <v>111</v>
      </c>
      <c r="C159" s="26" t="s">
        <v>234</v>
      </c>
      <c r="D159" s="26" t="s">
        <v>233</v>
      </c>
      <c r="E159" s="26" t="s">
        <v>241</v>
      </c>
      <c r="F159" s="123">
        <v>202239.71</v>
      </c>
      <c r="G159" s="123">
        <v>0</v>
      </c>
      <c r="H159" s="123">
        <v>202239.71</v>
      </c>
      <c r="I159" s="28">
        <v>2665.01</v>
      </c>
      <c r="J159" s="28">
        <v>180234.66</v>
      </c>
      <c r="K159" s="29">
        <v>0</v>
      </c>
      <c r="L159" s="124"/>
      <c r="M159" s="123">
        <v>182899.67</v>
      </c>
      <c r="N159" s="124"/>
      <c r="O159" s="28">
        <v>19340.04</v>
      </c>
      <c r="P159" s="27">
        <v>9.5629000000000006E-2</v>
      </c>
    </row>
    <row r="160" spans="1:16" s="34" customFormat="1" x14ac:dyDescent="0.25">
      <c r="A160" s="26" t="s">
        <v>267</v>
      </c>
      <c r="B160" s="26" t="s">
        <v>112</v>
      </c>
      <c r="C160" s="26" t="s">
        <v>234</v>
      </c>
      <c r="D160" s="26" t="s">
        <v>233</v>
      </c>
      <c r="E160" s="26" t="s">
        <v>237</v>
      </c>
      <c r="F160" s="123">
        <v>26250</v>
      </c>
      <c r="G160" s="123">
        <v>0</v>
      </c>
      <c r="H160" s="123">
        <v>26250</v>
      </c>
      <c r="I160" s="28">
        <v>0</v>
      </c>
      <c r="J160" s="28">
        <v>6000</v>
      </c>
      <c r="K160" s="29">
        <v>0</v>
      </c>
      <c r="L160" s="124"/>
      <c r="M160" s="123">
        <v>6000</v>
      </c>
      <c r="N160" s="124"/>
      <c r="O160" s="28">
        <v>20250</v>
      </c>
      <c r="P160" s="27">
        <v>0.77142900000000003</v>
      </c>
    </row>
    <row r="161" spans="1:16" s="34" customFormat="1" x14ac:dyDescent="0.25">
      <c r="A161" s="26" t="s">
        <v>267</v>
      </c>
      <c r="B161" s="26" t="s">
        <v>112</v>
      </c>
      <c r="C161" s="26" t="s">
        <v>234</v>
      </c>
      <c r="D161" s="26" t="s">
        <v>233</v>
      </c>
      <c r="E161" s="26" t="s">
        <v>236</v>
      </c>
      <c r="F161" s="123">
        <v>1017.24</v>
      </c>
      <c r="G161" s="123">
        <v>0</v>
      </c>
      <c r="H161" s="123">
        <v>1017.24</v>
      </c>
      <c r="I161" s="28">
        <v>0</v>
      </c>
      <c r="J161" s="28">
        <v>0</v>
      </c>
      <c r="K161" s="29">
        <v>0</v>
      </c>
      <c r="L161" s="124"/>
      <c r="M161" s="123">
        <v>0</v>
      </c>
      <c r="N161" s="124"/>
      <c r="O161" s="28">
        <v>1017.24</v>
      </c>
      <c r="P161" s="27">
        <v>1</v>
      </c>
    </row>
    <row r="162" spans="1:16" s="34" customFormat="1" x14ac:dyDescent="0.25">
      <c r="A162" s="26" t="s">
        <v>267</v>
      </c>
      <c r="B162" s="26" t="s">
        <v>112</v>
      </c>
      <c r="C162" s="26" t="s">
        <v>234</v>
      </c>
      <c r="D162" s="26" t="s">
        <v>233</v>
      </c>
      <c r="E162" s="26" t="s">
        <v>232</v>
      </c>
      <c r="F162" s="123">
        <v>10080</v>
      </c>
      <c r="G162" s="123">
        <v>0</v>
      </c>
      <c r="H162" s="123">
        <v>10080</v>
      </c>
      <c r="I162" s="28">
        <v>0</v>
      </c>
      <c r="J162" s="28">
        <v>0</v>
      </c>
      <c r="K162" s="29">
        <v>0</v>
      </c>
      <c r="L162" s="124"/>
      <c r="M162" s="123">
        <v>0</v>
      </c>
      <c r="N162" s="124"/>
      <c r="O162" s="28">
        <v>10080</v>
      </c>
      <c r="P162" s="27">
        <v>1</v>
      </c>
    </row>
    <row r="163" spans="1:16" s="34" customFormat="1" x14ac:dyDescent="0.25">
      <c r="A163" s="26" t="s">
        <v>266</v>
      </c>
      <c r="B163" s="26" t="s">
        <v>113</v>
      </c>
      <c r="C163" s="26" t="s">
        <v>234</v>
      </c>
      <c r="D163" s="26" t="s">
        <v>233</v>
      </c>
      <c r="E163" s="26" t="s">
        <v>237</v>
      </c>
      <c r="F163" s="123">
        <v>31800</v>
      </c>
      <c r="G163" s="123">
        <v>0</v>
      </c>
      <c r="H163" s="123">
        <v>31800</v>
      </c>
      <c r="I163" s="28">
        <v>0</v>
      </c>
      <c r="J163" s="28">
        <v>18000</v>
      </c>
      <c r="K163" s="29">
        <v>0</v>
      </c>
      <c r="L163" s="124"/>
      <c r="M163" s="123">
        <v>18000</v>
      </c>
      <c r="N163" s="124"/>
      <c r="O163" s="28">
        <v>13800</v>
      </c>
      <c r="P163" s="27">
        <v>0.43396200000000001</v>
      </c>
    </row>
    <row r="164" spans="1:16" s="34" customFormat="1" x14ac:dyDescent="0.25">
      <c r="A164" s="26" t="s">
        <v>266</v>
      </c>
      <c r="B164" s="26" t="s">
        <v>113</v>
      </c>
      <c r="C164" s="26" t="s">
        <v>234</v>
      </c>
      <c r="D164" s="26" t="s">
        <v>233</v>
      </c>
      <c r="E164" s="26" t="s">
        <v>236</v>
      </c>
      <c r="F164" s="123">
        <v>890.4</v>
      </c>
      <c r="G164" s="123">
        <v>0</v>
      </c>
      <c r="H164" s="123">
        <v>890.4</v>
      </c>
      <c r="I164" s="28">
        <v>0</v>
      </c>
      <c r="J164" s="28">
        <v>0</v>
      </c>
      <c r="K164" s="29">
        <v>0</v>
      </c>
      <c r="L164" s="124"/>
      <c r="M164" s="123">
        <v>0</v>
      </c>
      <c r="N164" s="124"/>
      <c r="O164" s="28">
        <v>890.4</v>
      </c>
      <c r="P164" s="27">
        <v>1</v>
      </c>
    </row>
    <row r="165" spans="1:16" s="34" customFormat="1" x14ac:dyDescent="0.25">
      <c r="A165" s="26" t="s">
        <v>265</v>
      </c>
      <c r="B165" s="26" t="s">
        <v>115</v>
      </c>
      <c r="C165" s="26" t="s">
        <v>234</v>
      </c>
      <c r="D165" s="26" t="s">
        <v>233</v>
      </c>
      <c r="E165" s="26" t="s">
        <v>237</v>
      </c>
      <c r="F165" s="123">
        <v>154486</v>
      </c>
      <c r="G165" s="123">
        <v>0</v>
      </c>
      <c r="H165" s="123">
        <v>154486</v>
      </c>
      <c r="I165" s="28">
        <v>0</v>
      </c>
      <c r="J165" s="28">
        <v>9000</v>
      </c>
      <c r="K165" s="29">
        <v>166</v>
      </c>
      <c r="L165" s="124"/>
      <c r="M165" s="123">
        <v>9166</v>
      </c>
      <c r="N165" s="124"/>
      <c r="O165" s="28">
        <v>145320</v>
      </c>
      <c r="P165" s="27">
        <v>0.94066799999999995</v>
      </c>
    </row>
    <row r="166" spans="1:16" s="34" customFormat="1" x14ac:dyDescent="0.25">
      <c r="A166" s="26" t="s">
        <v>265</v>
      </c>
      <c r="B166" s="26" t="s">
        <v>115</v>
      </c>
      <c r="C166" s="26" t="s">
        <v>234</v>
      </c>
      <c r="D166" s="26" t="s">
        <v>233</v>
      </c>
      <c r="E166" s="26" t="s">
        <v>236</v>
      </c>
      <c r="F166" s="123">
        <v>5397.7</v>
      </c>
      <c r="G166" s="123">
        <v>0</v>
      </c>
      <c r="H166" s="123">
        <v>5397.7</v>
      </c>
      <c r="I166" s="28">
        <v>0</v>
      </c>
      <c r="J166" s="28">
        <v>0</v>
      </c>
      <c r="K166" s="29">
        <v>0</v>
      </c>
      <c r="L166" s="124"/>
      <c r="M166" s="123">
        <v>0</v>
      </c>
      <c r="N166" s="124"/>
      <c r="O166" s="28">
        <v>5397.7</v>
      </c>
      <c r="P166" s="27">
        <v>1</v>
      </c>
    </row>
    <row r="167" spans="1:16" s="34" customFormat="1" x14ac:dyDescent="0.25">
      <c r="A167" s="26" t="s">
        <v>265</v>
      </c>
      <c r="B167" s="26" t="s">
        <v>115</v>
      </c>
      <c r="C167" s="26" t="s">
        <v>234</v>
      </c>
      <c r="D167" s="26" t="s">
        <v>233</v>
      </c>
      <c r="E167" s="26" t="s">
        <v>232</v>
      </c>
      <c r="F167" s="123">
        <v>38289</v>
      </c>
      <c r="G167" s="123">
        <v>0</v>
      </c>
      <c r="H167" s="123">
        <v>38289</v>
      </c>
      <c r="I167" s="28">
        <v>432</v>
      </c>
      <c r="J167" s="28">
        <v>6372</v>
      </c>
      <c r="K167" s="29">
        <v>0</v>
      </c>
      <c r="L167" s="124"/>
      <c r="M167" s="123">
        <v>6804</v>
      </c>
      <c r="N167" s="124"/>
      <c r="O167" s="28">
        <v>31485</v>
      </c>
      <c r="P167" s="27">
        <v>0.822299</v>
      </c>
    </row>
    <row r="168" spans="1:16" s="34" customFormat="1" x14ac:dyDescent="0.25">
      <c r="A168" s="26" t="s">
        <v>264</v>
      </c>
      <c r="B168" s="26" t="s">
        <v>92</v>
      </c>
      <c r="C168" s="26" t="s">
        <v>234</v>
      </c>
      <c r="D168" s="26" t="s">
        <v>233</v>
      </c>
      <c r="E168" s="26" t="s">
        <v>237</v>
      </c>
      <c r="F168" s="123">
        <v>174500</v>
      </c>
      <c r="G168" s="123">
        <v>0</v>
      </c>
      <c r="H168" s="123">
        <v>174500</v>
      </c>
      <c r="I168" s="28">
        <v>0</v>
      </c>
      <c r="J168" s="28">
        <v>4500</v>
      </c>
      <c r="K168" s="29">
        <v>0</v>
      </c>
      <c r="L168" s="124"/>
      <c r="M168" s="123">
        <v>4500</v>
      </c>
      <c r="N168" s="124"/>
      <c r="O168" s="28">
        <v>170000</v>
      </c>
      <c r="P168" s="27">
        <v>0.97421199999999997</v>
      </c>
    </row>
    <row r="169" spans="1:16" s="34" customFormat="1" x14ac:dyDescent="0.25">
      <c r="A169" s="26" t="s">
        <v>264</v>
      </c>
      <c r="B169" s="26" t="s">
        <v>92</v>
      </c>
      <c r="C169" s="26" t="s">
        <v>234</v>
      </c>
      <c r="D169" s="26" t="s">
        <v>233</v>
      </c>
      <c r="E169" s="26" t="s">
        <v>236</v>
      </c>
      <c r="F169" s="123">
        <v>5602.8</v>
      </c>
      <c r="G169" s="123">
        <v>0</v>
      </c>
      <c r="H169" s="123">
        <v>5602.8</v>
      </c>
      <c r="I169" s="28">
        <v>0</v>
      </c>
      <c r="J169" s="28">
        <v>0</v>
      </c>
      <c r="K169" s="29">
        <v>0</v>
      </c>
      <c r="L169" s="124"/>
      <c r="M169" s="123">
        <v>0</v>
      </c>
      <c r="N169" s="124"/>
      <c r="O169" s="28">
        <v>5602.8</v>
      </c>
      <c r="P169" s="27">
        <v>1</v>
      </c>
    </row>
    <row r="170" spans="1:16" s="34" customFormat="1" x14ac:dyDescent="0.25">
      <c r="A170" s="26" t="s">
        <v>264</v>
      </c>
      <c r="B170" s="26" t="s">
        <v>92</v>
      </c>
      <c r="C170" s="26" t="s">
        <v>234</v>
      </c>
      <c r="D170" s="26" t="s">
        <v>233</v>
      </c>
      <c r="E170" s="26" t="s">
        <v>232</v>
      </c>
      <c r="F170" s="123">
        <v>25600</v>
      </c>
      <c r="G170" s="123">
        <v>0</v>
      </c>
      <c r="H170" s="123">
        <v>25600</v>
      </c>
      <c r="I170" s="28">
        <v>350.5</v>
      </c>
      <c r="J170" s="28">
        <v>5192</v>
      </c>
      <c r="K170" s="29">
        <v>0</v>
      </c>
      <c r="L170" s="124"/>
      <c r="M170" s="123">
        <v>5542.5</v>
      </c>
      <c r="N170" s="124"/>
      <c r="O170" s="28">
        <v>20057.5</v>
      </c>
      <c r="P170" s="27">
        <v>0.78349599999999997</v>
      </c>
    </row>
    <row r="171" spans="1:16" s="34" customFormat="1" x14ac:dyDescent="0.25">
      <c r="A171" s="26" t="s">
        <v>263</v>
      </c>
      <c r="B171" s="26" t="s">
        <v>117</v>
      </c>
      <c r="C171" s="26" t="s">
        <v>234</v>
      </c>
      <c r="D171" s="26" t="s">
        <v>233</v>
      </c>
      <c r="E171" s="26" t="s">
        <v>237</v>
      </c>
      <c r="F171" s="123">
        <v>13800</v>
      </c>
      <c r="G171" s="123">
        <v>0</v>
      </c>
      <c r="H171" s="123">
        <v>13800</v>
      </c>
      <c r="I171" s="28">
        <v>0</v>
      </c>
      <c r="J171" s="28">
        <v>2000</v>
      </c>
      <c r="K171" s="29">
        <v>0</v>
      </c>
      <c r="L171" s="124"/>
      <c r="M171" s="123">
        <v>2000</v>
      </c>
      <c r="N171" s="124"/>
      <c r="O171" s="28">
        <v>11800</v>
      </c>
      <c r="P171" s="27">
        <v>0.85507200000000005</v>
      </c>
    </row>
    <row r="172" spans="1:16" s="34" customFormat="1" x14ac:dyDescent="0.25">
      <c r="A172" s="26" t="s">
        <v>263</v>
      </c>
      <c r="B172" s="26" t="s">
        <v>117</v>
      </c>
      <c r="C172" s="26" t="s">
        <v>234</v>
      </c>
      <c r="D172" s="26" t="s">
        <v>233</v>
      </c>
      <c r="E172" s="26" t="s">
        <v>236</v>
      </c>
      <c r="F172" s="123">
        <v>2241.39</v>
      </c>
      <c r="G172" s="123">
        <v>0</v>
      </c>
      <c r="H172" s="123">
        <v>2241.39</v>
      </c>
      <c r="I172" s="28">
        <v>0</v>
      </c>
      <c r="J172" s="28">
        <v>0</v>
      </c>
      <c r="K172" s="29">
        <v>0</v>
      </c>
      <c r="L172" s="124"/>
      <c r="M172" s="123">
        <v>0</v>
      </c>
      <c r="N172" s="124"/>
      <c r="O172" s="28">
        <v>2241.39</v>
      </c>
      <c r="P172" s="27">
        <v>1</v>
      </c>
    </row>
    <row r="173" spans="1:16" s="34" customFormat="1" x14ac:dyDescent="0.25">
      <c r="A173" s="26" t="s">
        <v>263</v>
      </c>
      <c r="B173" s="26" t="s">
        <v>117</v>
      </c>
      <c r="C173" s="26" t="s">
        <v>234</v>
      </c>
      <c r="D173" s="26" t="s">
        <v>233</v>
      </c>
      <c r="E173" s="26" t="s">
        <v>241</v>
      </c>
      <c r="F173" s="123">
        <v>66249.600000000006</v>
      </c>
      <c r="G173" s="123">
        <v>0</v>
      </c>
      <c r="H173" s="123">
        <v>66249.600000000006</v>
      </c>
      <c r="I173" s="28">
        <v>1962.23</v>
      </c>
      <c r="J173" s="28">
        <v>62348.82</v>
      </c>
      <c r="K173" s="29">
        <v>0</v>
      </c>
      <c r="L173" s="124"/>
      <c r="M173" s="123">
        <v>64311.05</v>
      </c>
      <c r="N173" s="124"/>
      <c r="O173" s="28">
        <v>1938.55</v>
      </c>
      <c r="P173" s="27">
        <v>2.9260999999999999E-2</v>
      </c>
    </row>
    <row r="174" spans="1:16" s="34" customFormat="1" x14ac:dyDescent="0.25">
      <c r="A174" s="26" t="s">
        <v>262</v>
      </c>
      <c r="B174" s="26" t="s">
        <v>118</v>
      </c>
      <c r="C174" s="26" t="s">
        <v>234</v>
      </c>
      <c r="D174" s="26" t="s">
        <v>233</v>
      </c>
      <c r="E174" s="26" t="s">
        <v>237</v>
      </c>
      <c r="F174" s="123">
        <v>12000</v>
      </c>
      <c r="G174" s="123">
        <v>0</v>
      </c>
      <c r="H174" s="123">
        <v>12000</v>
      </c>
      <c r="I174" s="28">
        <v>0</v>
      </c>
      <c r="J174" s="28">
        <v>0</v>
      </c>
      <c r="K174" s="29">
        <v>0</v>
      </c>
      <c r="L174" s="124"/>
      <c r="M174" s="123">
        <v>0</v>
      </c>
      <c r="N174" s="124"/>
      <c r="O174" s="28">
        <v>12000</v>
      </c>
      <c r="P174" s="27">
        <v>1</v>
      </c>
    </row>
    <row r="175" spans="1:16" s="34" customFormat="1" x14ac:dyDescent="0.25">
      <c r="A175" s="26" t="s">
        <v>262</v>
      </c>
      <c r="B175" s="26" t="s">
        <v>118</v>
      </c>
      <c r="C175" s="26" t="s">
        <v>234</v>
      </c>
      <c r="D175" s="26" t="s">
        <v>233</v>
      </c>
      <c r="E175" s="26" t="s">
        <v>236</v>
      </c>
      <c r="F175" s="123">
        <v>336</v>
      </c>
      <c r="G175" s="123">
        <v>0</v>
      </c>
      <c r="H175" s="123">
        <v>336</v>
      </c>
      <c r="I175" s="28">
        <v>0</v>
      </c>
      <c r="J175" s="28">
        <v>0</v>
      </c>
      <c r="K175" s="29">
        <v>0</v>
      </c>
      <c r="L175" s="124"/>
      <c r="M175" s="123">
        <v>0</v>
      </c>
      <c r="N175" s="124"/>
      <c r="O175" s="28">
        <v>336</v>
      </c>
      <c r="P175" s="27">
        <v>1</v>
      </c>
    </row>
    <row r="176" spans="1:16" s="34" customFormat="1" x14ac:dyDescent="0.25">
      <c r="A176" s="26" t="s">
        <v>261</v>
      </c>
      <c r="B176" s="26" t="s">
        <v>120</v>
      </c>
      <c r="C176" s="26" t="s">
        <v>234</v>
      </c>
      <c r="D176" s="26" t="s">
        <v>233</v>
      </c>
      <c r="E176" s="26" t="s">
        <v>237</v>
      </c>
      <c r="F176" s="123">
        <v>23860</v>
      </c>
      <c r="G176" s="123">
        <v>0</v>
      </c>
      <c r="H176" s="123">
        <v>23860</v>
      </c>
      <c r="I176" s="28">
        <v>0</v>
      </c>
      <c r="J176" s="28">
        <v>2331.38</v>
      </c>
      <c r="K176" s="29">
        <v>0</v>
      </c>
      <c r="L176" s="124"/>
      <c r="M176" s="123">
        <v>2331.38</v>
      </c>
      <c r="N176" s="124"/>
      <c r="O176" s="28">
        <v>21528.62</v>
      </c>
      <c r="P176" s="27">
        <v>0.90228900000000001</v>
      </c>
    </row>
    <row r="177" spans="1:16" s="34" customFormat="1" x14ac:dyDescent="0.25">
      <c r="A177" s="26" t="s">
        <v>261</v>
      </c>
      <c r="B177" s="26" t="s">
        <v>120</v>
      </c>
      <c r="C177" s="26" t="s">
        <v>234</v>
      </c>
      <c r="D177" s="26" t="s">
        <v>233</v>
      </c>
      <c r="E177" s="26" t="s">
        <v>236</v>
      </c>
      <c r="F177" s="123">
        <v>2716.27</v>
      </c>
      <c r="G177" s="123">
        <v>0</v>
      </c>
      <c r="H177" s="123">
        <v>2716.27</v>
      </c>
      <c r="I177" s="28">
        <v>0</v>
      </c>
      <c r="J177" s="28">
        <v>0</v>
      </c>
      <c r="K177" s="29">
        <v>0</v>
      </c>
      <c r="L177" s="124"/>
      <c r="M177" s="123">
        <v>0</v>
      </c>
      <c r="N177" s="124"/>
      <c r="O177" s="28">
        <v>2716.27</v>
      </c>
      <c r="P177" s="27">
        <v>1</v>
      </c>
    </row>
    <row r="178" spans="1:16" s="34" customFormat="1" x14ac:dyDescent="0.25">
      <c r="A178" s="26" t="s">
        <v>261</v>
      </c>
      <c r="B178" s="26" t="s">
        <v>120</v>
      </c>
      <c r="C178" s="26" t="s">
        <v>234</v>
      </c>
      <c r="D178" s="26" t="s">
        <v>233</v>
      </c>
      <c r="E178" s="26" t="s">
        <v>232</v>
      </c>
      <c r="F178" s="123">
        <v>6900</v>
      </c>
      <c r="G178" s="123">
        <v>0</v>
      </c>
      <c r="H178" s="123">
        <v>6900</v>
      </c>
      <c r="I178" s="28">
        <v>-60</v>
      </c>
      <c r="J178" s="28">
        <v>0</v>
      </c>
      <c r="K178" s="29">
        <v>0</v>
      </c>
      <c r="L178" s="124"/>
      <c r="M178" s="123">
        <v>-60</v>
      </c>
      <c r="N178" s="124"/>
      <c r="O178" s="28">
        <v>6960</v>
      </c>
      <c r="P178" s="27">
        <v>1.008696</v>
      </c>
    </row>
    <row r="179" spans="1:16" s="34" customFormat="1" x14ac:dyDescent="0.25">
      <c r="A179" s="26" t="s">
        <v>261</v>
      </c>
      <c r="B179" s="26" t="s">
        <v>120</v>
      </c>
      <c r="C179" s="26" t="s">
        <v>234</v>
      </c>
      <c r="D179" s="26" t="s">
        <v>233</v>
      </c>
      <c r="E179" s="26" t="s">
        <v>241</v>
      </c>
      <c r="F179" s="123">
        <v>66249.600000000006</v>
      </c>
      <c r="G179" s="123">
        <v>0</v>
      </c>
      <c r="H179" s="123">
        <v>66249.600000000006</v>
      </c>
      <c r="I179" s="28">
        <v>1997.03</v>
      </c>
      <c r="J179" s="28">
        <v>62348.82</v>
      </c>
      <c r="K179" s="29">
        <v>0</v>
      </c>
      <c r="L179" s="124"/>
      <c r="M179" s="123">
        <v>64345.85</v>
      </c>
      <c r="N179" s="124"/>
      <c r="O179" s="28">
        <v>1903.75</v>
      </c>
      <c r="P179" s="27">
        <v>2.8736000000000001E-2</v>
      </c>
    </row>
    <row r="180" spans="1:16" s="34" customFormat="1" x14ac:dyDescent="0.25">
      <c r="A180" s="26" t="s">
        <v>260</v>
      </c>
      <c r="B180" s="26" t="s">
        <v>121</v>
      </c>
      <c r="C180" s="26" t="s">
        <v>234</v>
      </c>
      <c r="D180" s="26" t="s">
        <v>233</v>
      </c>
      <c r="E180" s="26" t="s">
        <v>237</v>
      </c>
      <c r="F180" s="123">
        <v>9925</v>
      </c>
      <c r="G180" s="123">
        <v>0</v>
      </c>
      <c r="H180" s="123">
        <v>9925</v>
      </c>
      <c r="I180" s="28">
        <v>0</v>
      </c>
      <c r="J180" s="28">
        <v>410.94</v>
      </c>
      <c r="K180" s="29">
        <v>0</v>
      </c>
      <c r="L180" s="124"/>
      <c r="M180" s="123">
        <v>410.94</v>
      </c>
      <c r="N180" s="124"/>
      <c r="O180" s="28">
        <v>9514.06</v>
      </c>
      <c r="P180" s="27">
        <v>0.95859499999999997</v>
      </c>
    </row>
    <row r="181" spans="1:16" s="34" customFormat="1" x14ac:dyDescent="0.25">
      <c r="A181" s="26" t="s">
        <v>260</v>
      </c>
      <c r="B181" s="26" t="s">
        <v>121</v>
      </c>
      <c r="C181" s="26" t="s">
        <v>234</v>
      </c>
      <c r="D181" s="26" t="s">
        <v>233</v>
      </c>
      <c r="E181" s="26" t="s">
        <v>236</v>
      </c>
      <c r="F181" s="123">
        <v>277.89999999999998</v>
      </c>
      <c r="G181" s="123">
        <v>0</v>
      </c>
      <c r="H181" s="123">
        <v>277.89999999999998</v>
      </c>
      <c r="I181" s="28">
        <v>0</v>
      </c>
      <c r="J181" s="28">
        <v>0</v>
      </c>
      <c r="K181" s="29">
        <v>0</v>
      </c>
      <c r="L181" s="124"/>
      <c r="M181" s="123">
        <v>0</v>
      </c>
      <c r="N181" s="124"/>
      <c r="O181" s="28">
        <v>277.89999999999998</v>
      </c>
      <c r="P181" s="27">
        <v>1</v>
      </c>
    </row>
    <row r="182" spans="1:16" s="34" customFormat="1" x14ac:dyDescent="0.25">
      <c r="A182" s="26" t="s">
        <v>259</v>
      </c>
      <c r="B182" s="26" t="s">
        <v>122</v>
      </c>
      <c r="C182" s="26" t="s">
        <v>234</v>
      </c>
      <c r="D182" s="26" t="s">
        <v>233</v>
      </c>
      <c r="E182" s="26" t="s">
        <v>237</v>
      </c>
      <c r="F182" s="123">
        <v>60000</v>
      </c>
      <c r="G182" s="123">
        <v>0</v>
      </c>
      <c r="H182" s="123">
        <v>60000</v>
      </c>
      <c r="I182" s="28">
        <v>0</v>
      </c>
      <c r="J182" s="28">
        <v>3500</v>
      </c>
      <c r="K182" s="29">
        <v>1620</v>
      </c>
      <c r="L182" s="124"/>
      <c r="M182" s="123">
        <v>5120</v>
      </c>
      <c r="N182" s="124"/>
      <c r="O182" s="28">
        <v>54880</v>
      </c>
      <c r="P182" s="27">
        <v>0.91466700000000001</v>
      </c>
    </row>
    <row r="183" spans="1:16" s="34" customFormat="1" x14ac:dyDescent="0.25">
      <c r="A183" s="26" t="s">
        <v>259</v>
      </c>
      <c r="B183" s="26" t="s">
        <v>122</v>
      </c>
      <c r="C183" s="26" t="s">
        <v>234</v>
      </c>
      <c r="D183" s="26" t="s">
        <v>233</v>
      </c>
      <c r="E183" s="26" t="s">
        <v>236</v>
      </c>
      <c r="F183" s="123">
        <v>1680</v>
      </c>
      <c r="G183" s="123">
        <v>0</v>
      </c>
      <c r="H183" s="123">
        <v>1680</v>
      </c>
      <c r="I183" s="28">
        <v>0</v>
      </c>
      <c r="J183" s="28">
        <v>0</v>
      </c>
      <c r="K183" s="29">
        <v>0</v>
      </c>
      <c r="L183" s="124"/>
      <c r="M183" s="123">
        <v>0</v>
      </c>
      <c r="N183" s="124"/>
      <c r="O183" s="28">
        <v>1680</v>
      </c>
      <c r="P183" s="27">
        <v>1</v>
      </c>
    </row>
    <row r="184" spans="1:16" s="34" customFormat="1" x14ac:dyDescent="0.25">
      <c r="A184" s="26" t="s">
        <v>258</v>
      </c>
      <c r="B184" s="26" t="s">
        <v>123</v>
      </c>
      <c r="C184" s="26" t="s">
        <v>234</v>
      </c>
      <c r="D184" s="26" t="s">
        <v>233</v>
      </c>
      <c r="E184" s="26" t="s">
        <v>237</v>
      </c>
      <c r="F184" s="123">
        <v>30000</v>
      </c>
      <c r="G184" s="123">
        <v>0</v>
      </c>
      <c r="H184" s="123">
        <v>30000</v>
      </c>
      <c r="I184" s="28">
        <v>0</v>
      </c>
      <c r="J184" s="28">
        <v>600</v>
      </c>
      <c r="K184" s="29">
        <v>0</v>
      </c>
      <c r="L184" s="124"/>
      <c r="M184" s="123">
        <v>600</v>
      </c>
      <c r="N184" s="124"/>
      <c r="O184" s="28">
        <v>29400</v>
      </c>
      <c r="P184" s="27">
        <v>0.98</v>
      </c>
    </row>
    <row r="185" spans="1:16" s="34" customFormat="1" x14ac:dyDescent="0.25">
      <c r="A185" s="26" t="s">
        <v>258</v>
      </c>
      <c r="B185" s="26" t="s">
        <v>123</v>
      </c>
      <c r="C185" s="26" t="s">
        <v>234</v>
      </c>
      <c r="D185" s="26" t="s">
        <v>233</v>
      </c>
      <c r="E185" s="26" t="s">
        <v>236</v>
      </c>
      <c r="F185" s="123">
        <v>1890.84</v>
      </c>
      <c r="G185" s="123">
        <v>0</v>
      </c>
      <c r="H185" s="123">
        <v>1890.84</v>
      </c>
      <c r="I185" s="28">
        <v>0</v>
      </c>
      <c r="J185" s="28">
        <v>0</v>
      </c>
      <c r="K185" s="29">
        <v>0</v>
      </c>
      <c r="L185" s="124"/>
      <c r="M185" s="123">
        <v>0</v>
      </c>
      <c r="N185" s="124"/>
      <c r="O185" s="28">
        <v>1890.84</v>
      </c>
      <c r="P185" s="27">
        <v>1</v>
      </c>
    </row>
    <row r="186" spans="1:16" s="34" customFormat="1" x14ac:dyDescent="0.25">
      <c r="A186" s="26" t="s">
        <v>258</v>
      </c>
      <c r="B186" s="26" t="s">
        <v>123</v>
      </c>
      <c r="C186" s="26" t="s">
        <v>234</v>
      </c>
      <c r="D186" s="26" t="s">
        <v>233</v>
      </c>
      <c r="E186" s="26" t="s">
        <v>232</v>
      </c>
      <c r="F186" s="123">
        <v>37530</v>
      </c>
      <c r="G186" s="123">
        <v>0</v>
      </c>
      <c r="H186" s="123">
        <v>37530</v>
      </c>
      <c r="I186" s="28">
        <v>12.6</v>
      </c>
      <c r="J186" s="28">
        <v>4248</v>
      </c>
      <c r="K186" s="29">
        <v>0</v>
      </c>
      <c r="L186" s="124"/>
      <c r="M186" s="123">
        <v>4260.6000000000004</v>
      </c>
      <c r="N186" s="124"/>
      <c r="O186" s="28">
        <v>33269.4</v>
      </c>
      <c r="P186" s="27">
        <v>0.88647500000000001</v>
      </c>
    </row>
    <row r="187" spans="1:16" s="34" customFormat="1" x14ac:dyDescent="0.25">
      <c r="A187" s="26" t="s">
        <v>257</v>
      </c>
      <c r="B187" s="26" t="s">
        <v>124</v>
      </c>
      <c r="C187" s="26" t="s">
        <v>234</v>
      </c>
      <c r="D187" s="26" t="s">
        <v>233</v>
      </c>
      <c r="E187" s="26" t="s">
        <v>237</v>
      </c>
      <c r="F187" s="123">
        <v>22000</v>
      </c>
      <c r="G187" s="123">
        <v>0</v>
      </c>
      <c r="H187" s="123">
        <v>22000</v>
      </c>
      <c r="I187" s="28">
        <v>0</v>
      </c>
      <c r="J187" s="28">
        <v>0</v>
      </c>
      <c r="K187" s="29">
        <v>0</v>
      </c>
      <c r="L187" s="124"/>
      <c r="M187" s="123">
        <v>0</v>
      </c>
      <c r="N187" s="124"/>
      <c r="O187" s="28">
        <v>22000</v>
      </c>
      <c r="P187" s="27">
        <v>1</v>
      </c>
    </row>
    <row r="188" spans="1:16" s="34" customFormat="1" x14ac:dyDescent="0.25">
      <c r="A188" s="26" t="s">
        <v>257</v>
      </c>
      <c r="B188" s="26" t="s">
        <v>124</v>
      </c>
      <c r="C188" s="26" t="s">
        <v>234</v>
      </c>
      <c r="D188" s="26" t="s">
        <v>233</v>
      </c>
      <c r="E188" s="26" t="s">
        <v>236</v>
      </c>
      <c r="F188" s="123">
        <v>616</v>
      </c>
      <c r="G188" s="123">
        <v>0</v>
      </c>
      <c r="H188" s="123">
        <v>616</v>
      </c>
      <c r="I188" s="28">
        <v>0</v>
      </c>
      <c r="J188" s="28">
        <v>0</v>
      </c>
      <c r="K188" s="29">
        <v>0</v>
      </c>
      <c r="L188" s="124"/>
      <c r="M188" s="123">
        <v>0</v>
      </c>
      <c r="N188" s="124"/>
      <c r="O188" s="28">
        <v>616</v>
      </c>
      <c r="P188" s="27">
        <v>1</v>
      </c>
    </row>
    <row r="189" spans="1:16" s="34" customFormat="1" x14ac:dyDescent="0.25">
      <c r="A189" s="26" t="s">
        <v>256</v>
      </c>
      <c r="B189" s="26" t="s">
        <v>125</v>
      </c>
      <c r="C189" s="26" t="s">
        <v>234</v>
      </c>
      <c r="D189" s="26" t="s">
        <v>233</v>
      </c>
      <c r="E189" s="26" t="s">
        <v>237</v>
      </c>
      <c r="F189" s="123">
        <v>6358</v>
      </c>
      <c r="G189" s="123">
        <v>0</v>
      </c>
      <c r="H189" s="123">
        <v>6358</v>
      </c>
      <c r="I189" s="28">
        <v>1788.79</v>
      </c>
      <c r="J189" s="28">
        <v>0</v>
      </c>
      <c r="K189" s="29">
        <v>0</v>
      </c>
      <c r="L189" s="124"/>
      <c r="M189" s="123">
        <v>1788.79</v>
      </c>
      <c r="N189" s="124"/>
      <c r="O189" s="28">
        <v>4569.21</v>
      </c>
      <c r="P189" s="27">
        <v>0.71865500000000004</v>
      </c>
    </row>
    <row r="190" spans="1:16" s="34" customFormat="1" x14ac:dyDescent="0.25">
      <c r="A190" s="26" t="s">
        <v>256</v>
      </c>
      <c r="B190" s="26" t="s">
        <v>125</v>
      </c>
      <c r="C190" s="26" t="s">
        <v>234</v>
      </c>
      <c r="D190" s="26" t="s">
        <v>233</v>
      </c>
      <c r="E190" s="26" t="s">
        <v>236</v>
      </c>
      <c r="F190" s="123">
        <v>5440.75</v>
      </c>
      <c r="G190" s="123">
        <v>0</v>
      </c>
      <c r="H190" s="123">
        <v>5440.75</v>
      </c>
      <c r="I190" s="28">
        <v>0</v>
      </c>
      <c r="J190" s="28">
        <v>0</v>
      </c>
      <c r="K190" s="29">
        <v>0</v>
      </c>
      <c r="L190" s="124"/>
      <c r="M190" s="123">
        <v>0</v>
      </c>
      <c r="N190" s="124"/>
      <c r="O190" s="28">
        <v>5440.75</v>
      </c>
      <c r="P190" s="27">
        <v>1</v>
      </c>
    </row>
    <row r="191" spans="1:16" s="34" customFormat="1" x14ac:dyDescent="0.25">
      <c r="A191" s="26" t="s">
        <v>256</v>
      </c>
      <c r="B191" s="26" t="s">
        <v>125</v>
      </c>
      <c r="C191" s="26" t="s">
        <v>234</v>
      </c>
      <c r="D191" s="26" t="s">
        <v>233</v>
      </c>
      <c r="E191" s="26" t="s">
        <v>232</v>
      </c>
      <c r="F191" s="123">
        <v>29005</v>
      </c>
      <c r="G191" s="123">
        <v>0</v>
      </c>
      <c r="H191" s="123">
        <v>29005</v>
      </c>
      <c r="I191" s="28">
        <v>-124.8</v>
      </c>
      <c r="J191" s="28">
        <v>0</v>
      </c>
      <c r="K191" s="29">
        <v>0</v>
      </c>
      <c r="L191" s="124"/>
      <c r="M191" s="123">
        <v>-124.8</v>
      </c>
      <c r="N191" s="124"/>
      <c r="O191" s="28">
        <v>29129.8</v>
      </c>
      <c r="P191" s="27">
        <v>1.0043029999999999</v>
      </c>
    </row>
    <row r="192" spans="1:16" s="34" customFormat="1" x14ac:dyDescent="0.25">
      <c r="A192" s="26" t="s">
        <v>256</v>
      </c>
      <c r="B192" s="26" t="s">
        <v>125</v>
      </c>
      <c r="C192" s="26" t="s">
        <v>234</v>
      </c>
      <c r="D192" s="26" t="s">
        <v>233</v>
      </c>
      <c r="E192" s="26" t="s">
        <v>241</v>
      </c>
      <c r="F192" s="123">
        <v>158949.59</v>
      </c>
      <c r="G192" s="123">
        <v>0</v>
      </c>
      <c r="H192" s="123">
        <v>158949.59</v>
      </c>
      <c r="I192" s="28">
        <v>4729.93</v>
      </c>
      <c r="J192" s="28">
        <v>149584</v>
      </c>
      <c r="K192" s="29">
        <v>0</v>
      </c>
      <c r="L192" s="124"/>
      <c r="M192" s="123">
        <v>154313.93</v>
      </c>
      <c r="N192" s="124"/>
      <c r="O192" s="28">
        <v>4635.66</v>
      </c>
      <c r="P192" s="27">
        <v>2.9163999999999999E-2</v>
      </c>
    </row>
    <row r="193" spans="1:16" s="34" customFormat="1" x14ac:dyDescent="0.25">
      <c r="A193" s="26" t="s">
        <v>255</v>
      </c>
      <c r="B193" s="26" t="s">
        <v>127</v>
      </c>
      <c r="C193" s="26" t="s">
        <v>234</v>
      </c>
      <c r="D193" s="26" t="s">
        <v>233</v>
      </c>
      <c r="E193" s="26" t="s">
        <v>237</v>
      </c>
      <c r="F193" s="123">
        <v>4000</v>
      </c>
      <c r="G193" s="123">
        <v>0</v>
      </c>
      <c r="H193" s="123">
        <v>4000</v>
      </c>
      <c r="I193" s="28">
        <v>0</v>
      </c>
      <c r="J193" s="28">
        <v>3000</v>
      </c>
      <c r="K193" s="29">
        <v>0</v>
      </c>
      <c r="L193" s="124"/>
      <c r="M193" s="123">
        <v>3000</v>
      </c>
      <c r="N193" s="124"/>
      <c r="O193" s="28">
        <v>1000</v>
      </c>
      <c r="P193" s="27">
        <v>0.25</v>
      </c>
    </row>
    <row r="194" spans="1:16" s="34" customFormat="1" x14ac:dyDescent="0.25">
      <c r="A194" s="26" t="s">
        <v>255</v>
      </c>
      <c r="B194" s="26" t="s">
        <v>127</v>
      </c>
      <c r="C194" s="26" t="s">
        <v>234</v>
      </c>
      <c r="D194" s="26" t="s">
        <v>233</v>
      </c>
      <c r="E194" s="26" t="s">
        <v>236</v>
      </c>
      <c r="F194" s="123">
        <v>492.52</v>
      </c>
      <c r="G194" s="123">
        <v>0</v>
      </c>
      <c r="H194" s="123">
        <v>492.52</v>
      </c>
      <c r="I194" s="28">
        <v>0</v>
      </c>
      <c r="J194" s="28">
        <v>0</v>
      </c>
      <c r="K194" s="29">
        <v>0</v>
      </c>
      <c r="L194" s="124"/>
      <c r="M194" s="123">
        <v>0</v>
      </c>
      <c r="N194" s="124"/>
      <c r="O194" s="28">
        <v>492.52</v>
      </c>
      <c r="P194" s="27">
        <v>1</v>
      </c>
    </row>
    <row r="195" spans="1:16" s="34" customFormat="1" x14ac:dyDescent="0.25">
      <c r="A195" s="26" t="s">
        <v>255</v>
      </c>
      <c r="B195" s="26" t="s">
        <v>127</v>
      </c>
      <c r="C195" s="26" t="s">
        <v>234</v>
      </c>
      <c r="D195" s="26" t="s">
        <v>233</v>
      </c>
      <c r="E195" s="26" t="s">
        <v>232</v>
      </c>
      <c r="F195" s="123">
        <v>13590</v>
      </c>
      <c r="G195" s="123">
        <v>0</v>
      </c>
      <c r="H195" s="123">
        <v>13590</v>
      </c>
      <c r="I195" s="28">
        <v>173.5</v>
      </c>
      <c r="J195" s="28">
        <v>7032.8</v>
      </c>
      <c r="K195" s="29">
        <v>0</v>
      </c>
      <c r="L195" s="124"/>
      <c r="M195" s="123">
        <v>7206.3</v>
      </c>
      <c r="N195" s="124"/>
      <c r="O195" s="28">
        <v>6383.7</v>
      </c>
      <c r="P195" s="27">
        <v>0.46973500000000001</v>
      </c>
    </row>
    <row r="196" spans="1:16" s="34" customFormat="1" x14ac:dyDescent="0.25">
      <c r="A196" s="26" t="s">
        <v>254</v>
      </c>
      <c r="B196" s="26" t="s">
        <v>128</v>
      </c>
      <c r="C196" s="26" t="s">
        <v>234</v>
      </c>
      <c r="D196" s="26" t="s">
        <v>233</v>
      </c>
      <c r="E196" s="26" t="s">
        <v>237</v>
      </c>
      <c r="F196" s="123">
        <v>1200</v>
      </c>
      <c r="G196" s="123">
        <v>0</v>
      </c>
      <c r="H196" s="123">
        <v>1200</v>
      </c>
      <c r="I196" s="28">
        <v>0</v>
      </c>
      <c r="J196" s="28">
        <v>0</v>
      </c>
      <c r="K196" s="29">
        <v>0</v>
      </c>
      <c r="L196" s="124"/>
      <c r="M196" s="123">
        <v>0</v>
      </c>
      <c r="N196" s="124"/>
      <c r="O196" s="28">
        <v>1200</v>
      </c>
      <c r="P196" s="27">
        <v>1</v>
      </c>
    </row>
    <row r="197" spans="1:16" s="34" customFormat="1" x14ac:dyDescent="0.25">
      <c r="A197" s="26" t="s">
        <v>254</v>
      </c>
      <c r="B197" s="26" t="s">
        <v>128</v>
      </c>
      <c r="C197" s="26" t="s">
        <v>234</v>
      </c>
      <c r="D197" s="26" t="s">
        <v>233</v>
      </c>
      <c r="E197" s="26" t="s">
        <v>236</v>
      </c>
      <c r="F197" s="123">
        <v>196.14</v>
      </c>
      <c r="G197" s="123">
        <v>0</v>
      </c>
      <c r="H197" s="123">
        <v>196.14</v>
      </c>
      <c r="I197" s="28">
        <v>0</v>
      </c>
      <c r="J197" s="28">
        <v>0</v>
      </c>
      <c r="K197" s="29">
        <v>0</v>
      </c>
      <c r="L197" s="124"/>
      <c r="M197" s="123">
        <v>0</v>
      </c>
      <c r="N197" s="124"/>
      <c r="O197" s="28">
        <v>196.14</v>
      </c>
      <c r="P197" s="27">
        <v>1</v>
      </c>
    </row>
    <row r="198" spans="1:16" s="34" customFormat="1" x14ac:dyDescent="0.25">
      <c r="A198" s="26" t="s">
        <v>254</v>
      </c>
      <c r="B198" s="26" t="s">
        <v>128</v>
      </c>
      <c r="C198" s="26" t="s">
        <v>234</v>
      </c>
      <c r="D198" s="26" t="s">
        <v>233</v>
      </c>
      <c r="E198" s="26" t="s">
        <v>232</v>
      </c>
      <c r="F198" s="123">
        <v>5805</v>
      </c>
      <c r="G198" s="123">
        <v>0</v>
      </c>
      <c r="H198" s="123">
        <v>5805</v>
      </c>
      <c r="I198" s="28">
        <v>0</v>
      </c>
      <c r="J198" s="28">
        <v>0</v>
      </c>
      <c r="K198" s="29">
        <v>0</v>
      </c>
      <c r="L198" s="124"/>
      <c r="M198" s="123">
        <v>0</v>
      </c>
      <c r="N198" s="124"/>
      <c r="O198" s="28">
        <v>5805</v>
      </c>
      <c r="P198" s="27">
        <v>1</v>
      </c>
    </row>
    <row r="199" spans="1:16" s="34" customFormat="1" x14ac:dyDescent="0.25">
      <c r="A199" s="26" t="s">
        <v>253</v>
      </c>
      <c r="B199" s="26" t="s">
        <v>129</v>
      </c>
      <c r="C199" s="26" t="s">
        <v>234</v>
      </c>
      <c r="D199" s="26" t="s">
        <v>233</v>
      </c>
      <c r="E199" s="26" t="s">
        <v>237</v>
      </c>
      <c r="F199" s="123">
        <v>35000</v>
      </c>
      <c r="G199" s="123">
        <v>0</v>
      </c>
      <c r="H199" s="123">
        <v>35000</v>
      </c>
      <c r="I199" s="28">
        <v>0</v>
      </c>
      <c r="J199" s="28">
        <v>3000</v>
      </c>
      <c r="K199" s="29">
        <v>0</v>
      </c>
      <c r="L199" s="124"/>
      <c r="M199" s="123">
        <v>3000</v>
      </c>
      <c r="N199" s="124"/>
      <c r="O199" s="28">
        <v>32000</v>
      </c>
      <c r="P199" s="27">
        <v>0.91428600000000004</v>
      </c>
    </row>
    <row r="200" spans="1:16" s="34" customFormat="1" x14ac:dyDescent="0.25">
      <c r="A200" s="26" t="s">
        <v>253</v>
      </c>
      <c r="B200" s="26" t="s">
        <v>129</v>
      </c>
      <c r="C200" s="26" t="s">
        <v>234</v>
      </c>
      <c r="D200" s="26" t="s">
        <v>233</v>
      </c>
      <c r="E200" s="26" t="s">
        <v>236</v>
      </c>
      <c r="F200" s="123">
        <v>2038.4</v>
      </c>
      <c r="G200" s="123">
        <v>0</v>
      </c>
      <c r="H200" s="123">
        <v>2038.4</v>
      </c>
      <c r="I200" s="28">
        <v>0</v>
      </c>
      <c r="J200" s="28">
        <v>0</v>
      </c>
      <c r="K200" s="29">
        <v>0</v>
      </c>
      <c r="L200" s="124"/>
      <c r="M200" s="123">
        <v>0</v>
      </c>
      <c r="N200" s="124"/>
      <c r="O200" s="28">
        <v>2038.4</v>
      </c>
      <c r="P200" s="27">
        <v>1</v>
      </c>
    </row>
    <row r="201" spans="1:16" s="34" customFormat="1" x14ac:dyDescent="0.25">
      <c r="A201" s="26" t="s">
        <v>253</v>
      </c>
      <c r="B201" s="26" t="s">
        <v>129</v>
      </c>
      <c r="C201" s="26" t="s">
        <v>234</v>
      </c>
      <c r="D201" s="26" t="s">
        <v>233</v>
      </c>
      <c r="E201" s="26" t="s">
        <v>232</v>
      </c>
      <c r="F201" s="123">
        <v>37800</v>
      </c>
      <c r="G201" s="123">
        <v>0</v>
      </c>
      <c r="H201" s="123">
        <v>37800</v>
      </c>
      <c r="I201" s="28">
        <v>499.3</v>
      </c>
      <c r="J201" s="28">
        <v>7843.2</v>
      </c>
      <c r="K201" s="29">
        <v>0</v>
      </c>
      <c r="L201" s="124"/>
      <c r="M201" s="123">
        <v>8342.5</v>
      </c>
      <c r="N201" s="124"/>
      <c r="O201" s="28">
        <v>29457.5</v>
      </c>
      <c r="P201" s="27">
        <v>0.77929899999999996</v>
      </c>
    </row>
    <row r="202" spans="1:16" s="34" customFormat="1" x14ac:dyDescent="0.25">
      <c r="A202" s="26" t="s">
        <v>252</v>
      </c>
      <c r="B202" s="26" t="s">
        <v>130</v>
      </c>
      <c r="C202" s="26" t="s">
        <v>234</v>
      </c>
      <c r="D202" s="26" t="s">
        <v>233</v>
      </c>
      <c r="E202" s="26" t="s">
        <v>237</v>
      </c>
      <c r="F202" s="123">
        <v>26575</v>
      </c>
      <c r="G202" s="123">
        <v>0</v>
      </c>
      <c r="H202" s="123">
        <v>26575</v>
      </c>
      <c r="I202" s="28">
        <v>0</v>
      </c>
      <c r="J202" s="28">
        <v>500</v>
      </c>
      <c r="K202" s="29">
        <v>5805</v>
      </c>
      <c r="L202" s="124"/>
      <c r="M202" s="123">
        <v>6305</v>
      </c>
      <c r="N202" s="124"/>
      <c r="O202" s="28">
        <v>20270</v>
      </c>
      <c r="P202" s="27">
        <v>0.76274699999999995</v>
      </c>
    </row>
    <row r="203" spans="1:16" s="34" customFormat="1" x14ac:dyDescent="0.25">
      <c r="A203" s="26" t="s">
        <v>252</v>
      </c>
      <c r="B203" s="26" t="s">
        <v>130</v>
      </c>
      <c r="C203" s="26" t="s">
        <v>234</v>
      </c>
      <c r="D203" s="26" t="s">
        <v>233</v>
      </c>
      <c r="E203" s="26" t="s">
        <v>236</v>
      </c>
      <c r="F203" s="123">
        <v>4505.9399999999996</v>
      </c>
      <c r="G203" s="123">
        <v>0</v>
      </c>
      <c r="H203" s="123">
        <v>4505.9399999999996</v>
      </c>
      <c r="I203" s="28">
        <v>0</v>
      </c>
      <c r="J203" s="28">
        <v>0</v>
      </c>
      <c r="K203" s="29">
        <v>0</v>
      </c>
      <c r="L203" s="124"/>
      <c r="M203" s="123">
        <v>0</v>
      </c>
      <c r="N203" s="124"/>
      <c r="O203" s="28">
        <v>4505.9399999999996</v>
      </c>
      <c r="P203" s="27">
        <v>1</v>
      </c>
    </row>
    <row r="204" spans="1:16" s="34" customFormat="1" x14ac:dyDescent="0.25">
      <c r="A204" s="26" t="s">
        <v>252</v>
      </c>
      <c r="B204" s="26" t="s">
        <v>130</v>
      </c>
      <c r="C204" s="26" t="s">
        <v>234</v>
      </c>
      <c r="D204" s="26" t="s">
        <v>233</v>
      </c>
      <c r="E204" s="26" t="s">
        <v>232</v>
      </c>
      <c r="F204" s="123">
        <v>8800</v>
      </c>
      <c r="G204" s="123">
        <v>0</v>
      </c>
      <c r="H204" s="123">
        <v>8800</v>
      </c>
      <c r="I204" s="28">
        <v>0</v>
      </c>
      <c r="J204" s="28">
        <v>0</v>
      </c>
      <c r="K204" s="29">
        <v>0</v>
      </c>
      <c r="L204" s="124"/>
      <c r="M204" s="123">
        <v>0</v>
      </c>
      <c r="N204" s="124"/>
      <c r="O204" s="28">
        <v>8800</v>
      </c>
      <c r="P204" s="27">
        <v>1</v>
      </c>
    </row>
    <row r="205" spans="1:16" s="34" customFormat="1" x14ac:dyDescent="0.25">
      <c r="A205" s="26" t="s">
        <v>252</v>
      </c>
      <c r="B205" s="26" t="s">
        <v>130</v>
      </c>
      <c r="C205" s="26" t="s">
        <v>234</v>
      </c>
      <c r="D205" s="26" t="s">
        <v>233</v>
      </c>
      <c r="E205" s="26" t="s">
        <v>241</v>
      </c>
      <c r="F205" s="123">
        <v>125551.27</v>
      </c>
      <c r="G205" s="123">
        <v>0</v>
      </c>
      <c r="H205" s="123">
        <v>125551.27</v>
      </c>
      <c r="I205" s="28">
        <v>1332.3</v>
      </c>
      <c r="J205" s="28">
        <v>42134.11</v>
      </c>
      <c r="K205" s="29">
        <v>67544.429999999993</v>
      </c>
      <c r="L205" s="124"/>
      <c r="M205" s="123">
        <v>111010.84</v>
      </c>
      <c r="N205" s="124"/>
      <c r="O205" s="28">
        <v>14540.43</v>
      </c>
      <c r="P205" s="27">
        <v>0.115813</v>
      </c>
    </row>
    <row r="206" spans="1:16" s="34" customFormat="1" x14ac:dyDescent="0.25">
      <c r="A206" s="26" t="s">
        <v>251</v>
      </c>
      <c r="B206" s="26" t="s">
        <v>132</v>
      </c>
      <c r="C206" s="26" t="s">
        <v>234</v>
      </c>
      <c r="D206" s="26" t="s">
        <v>233</v>
      </c>
      <c r="E206" s="26" t="s">
        <v>237</v>
      </c>
      <c r="F206" s="123">
        <v>1500</v>
      </c>
      <c r="G206" s="123">
        <v>0</v>
      </c>
      <c r="H206" s="123">
        <v>1500</v>
      </c>
      <c r="I206" s="28">
        <v>0</v>
      </c>
      <c r="J206" s="28">
        <v>0</v>
      </c>
      <c r="K206" s="29">
        <v>0</v>
      </c>
      <c r="L206" s="124"/>
      <c r="M206" s="123">
        <v>0</v>
      </c>
      <c r="N206" s="124"/>
      <c r="O206" s="28">
        <v>1500</v>
      </c>
      <c r="P206" s="27">
        <v>1</v>
      </c>
    </row>
    <row r="207" spans="1:16" s="34" customFormat="1" x14ac:dyDescent="0.25">
      <c r="A207" s="26" t="s">
        <v>251</v>
      </c>
      <c r="B207" s="26" t="s">
        <v>132</v>
      </c>
      <c r="C207" s="26" t="s">
        <v>234</v>
      </c>
      <c r="D207" s="26" t="s">
        <v>233</v>
      </c>
      <c r="E207" s="26" t="s">
        <v>236</v>
      </c>
      <c r="F207" s="123">
        <v>42</v>
      </c>
      <c r="G207" s="123">
        <v>0</v>
      </c>
      <c r="H207" s="123">
        <v>42</v>
      </c>
      <c r="I207" s="28">
        <v>0</v>
      </c>
      <c r="J207" s="28">
        <v>0</v>
      </c>
      <c r="K207" s="29">
        <v>0</v>
      </c>
      <c r="L207" s="124"/>
      <c r="M207" s="123">
        <v>0</v>
      </c>
      <c r="N207" s="124"/>
      <c r="O207" s="28">
        <v>42</v>
      </c>
      <c r="P207" s="27">
        <v>1</v>
      </c>
    </row>
    <row r="208" spans="1:16" s="34" customFormat="1" x14ac:dyDescent="0.25">
      <c r="A208" s="26" t="s">
        <v>250</v>
      </c>
      <c r="B208" s="26" t="s">
        <v>133</v>
      </c>
      <c r="C208" s="26" t="s">
        <v>234</v>
      </c>
      <c r="D208" s="26" t="s">
        <v>233</v>
      </c>
      <c r="E208" s="26" t="s">
        <v>237</v>
      </c>
      <c r="F208" s="123">
        <v>16000</v>
      </c>
      <c r="G208" s="123">
        <v>0</v>
      </c>
      <c r="H208" s="123">
        <v>16000</v>
      </c>
      <c r="I208" s="28">
        <v>0</v>
      </c>
      <c r="J208" s="28">
        <v>0</v>
      </c>
      <c r="K208" s="29">
        <v>0</v>
      </c>
      <c r="L208" s="124"/>
      <c r="M208" s="123">
        <v>0</v>
      </c>
      <c r="N208" s="124"/>
      <c r="O208" s="28">
        <v>16000</v>
      </c>
      <c r="P208" s="27">
        <v>1</v>
      </c>
    </row>
    <row r="209" spans="1:16" s="34" customFormat="1" x14ac:dyDescent="0.25">
      <c r="A209" s="26" t="s">
        <v>250</v>
      </c>
      <c r="B209" s="26" t="s">
        <v>133</v>
      </c>
      <c r="C209" s="26" t="s">
        <v>234</v>
      </c>
      <c r="D209" s="26" t="s">
        <v>233</v>
      </c>
      <c r="E209" s="26" t="s">
        <v>236</v>
      </c>
      <c r="F209" s="123">
        <v>448</v>
      </c>
      <c r="G209" s="123">
        <v>0</v>
      </c>
      <c r="H209" s="123">
        <v>448</v>
      </c>
      <c r="I209" s="28">
        <v>0</v>
      </c>
      <c r="J209" s="28">
        <v>0</v>
      </c>
      <c r="K209" s="29">
        <v>0</v>
      </c>
      <c r="L209" s="124"/>
      <c r="M209" s="123">
        <v>0</v>
      </c>
      <c r="N209" s="124"/>
      <c r="O209" s="28">
        <v>448</v>
      </c>
      <c r="P209" s="27">
        <v>1</v>
      </c>
    </row>
    <row r="210" spans="1:16" s="34" customFormat="1" x14ac:dyDescent="0.25">
      <c r="A210" s="26" t="s">
        <v>248</v>
      </c>
      <c r="B210" s="26" t="s">
        <v>134</v>
      </c>
      <c r="C210" s="26" t="s">
        <v>234</v>
      </c>
      <c r="D210" s="26" t="s">
        <v>233</v>
      </c>
      <c r="E210" s="26" t="s">
        <v>237</v>
      </c>
      <c r="F210" s="123">
        <v>64089</v>
      </c>
      <c r="G210" s="123">
        <v>0</v>
      </c>
      <c r="H210" s="123">
        <v>64089</v>
      </c>
      <c r="I210" s="28">
        <v>0</v>
      </c>
      <c r="J210" s="28">
        <v>0</v>
      </c>
      <c r="K210" s="29">
        <v>0</v>
      </c>
      <c r="L210" s="124"/>
      <c r="M210" s="123">
        <v>0</v>
      </c>
      <c r="N210" s="124"/>
      <c r="O210" s="28">
        <v>64089</v>
      </c>
      <c r="P210" s="27">
        <v>1</v>
      </c>
    </row>
    <row r="211" spans="1:16" s="34" customFormat="1" x14ac:dyDescent="0.25">
      <c r="A211" s="26" t="s">
        <v>248</v>
      </c>
      <c r="B211" s="26" t="s">
        <v>134</v>
      </c>
      <c r="C211" s="26" t="s">
        <v>234</v>
      </c>
      <c r="D211" s="26" t="s">
        <v>233</v>
      </c>
      <c r="E211" s="26" t="s">
        <v>236</v>
      </c>
      <c r="F211" s="123">
        <v>1794.49</v>
      </c>
      <c r="G211" s="123">
        <v>0</v>
      </c>
      <c r="H211" s="123">
        <v>1794.49</v>
      </c>
      <c r="I211" s="28">
        <v>0</v>
      </c>
      <c r="J211" s="28">
        <v>0</v>
      </c>
      <c r="K211" s="29">
        <v>0</v>
      </c>
      <c r="L211" s="124"/>
      <c r="M211" s="123">
        <v>0</v>
      </c>
      <c r="N211" s="124"/>
      <c r="O211" s="28">
        <v>1794.49</v>
      </c>
      <c r="P211" s="27">
        <v>1</v>
      </c>
    </row>
    <row r="212" spans="1:16" s="34" customFormat="1" x14ac:dyDescent="0.25">
      <c r="A212" s="26" t="s">
        <v>247</v>
      </c>
      <c r="B212" s="26" t="s">
        <v>135</v>
      </c>
      <c r="C212" s="26" t="s">
        <v>234</v>
      </c>
      <c r="D212" s="26" t="s">
        <v>233</v>
      </c>
      <c r="E212" s="26" t="s">
        <v>237</v>
      </c>
      <c r="F212" s="123">
        <v>13230</v>
      </c>
      <c r="G212" s="123">
        <v>0</v>
      </c>
      <c r="H212" s="123">
        <v>13230</v>
      </c>
      <c r="I212" s="28">
        <v>0</v>
      </c>
      <c r="J212" s="28">
        <v>600</v>
      </c>
      <c r="K212" s="29">
        <v>0</v>
      </c>
      <c r="L212" s="124"/>
      <c r="M212" s="123">
        <v>600</v>
      </c>
      <c r="N212" s="124"/>
      <c r="O212" s="28">
        <v>12630</v>
      </c>
      <c r="P212" s="27">
        <v>0.95464899999999997</v>
      </c>
    </row>
    <row r="213" spans="1:16" s="34" customFormat="1" x14ac:dyDescent="0.25">
      <c r="A213" s="26" t="s">
        <v>247</v>
      </c>
      <c r="B213" s="26" t="s">
        <v>135</v>
      </c>
      <c r="C213" s="26" t="s">
        <v>234</v>
      </c>
      <c r="D213" s="26" t="s">
        <v>233</v>
      </c>
      <c r="E213" s="26" t="s">
        <v>236</v>
      </c>
      <c r="F213" s="123">
        <v>1297.8</v>
      </c>
      <c r="G213" s="123">
        <v>0</v>
      </c>
      <c r="H213" s="123">
        <v>1297.8</v>
      </c>
      <c r="I213" s="28">
        <v>0</v>
      </c>
      <c r="J213" s="28">
        <v>0</v>
      </c>
      <c r="K213" s="29">
        <v>0</v>
      </c>
      <c r="L213" s="124"/>
      <c r="M213" s="123">
        <v>0</v>
      </c>
      <c r="N213" s="124"/>
      <c r="O213" s="28">
        <v>1297.8</v>
      </c>
      <c r="P213" s="27">
        <v>1</v>
      </c>
    </row>
    <row r="214" spans="1:16" s="34" customFormat="1" x14ac:dyDescent="0.25">
      <c r="A214" s="26" t="s">
        <v>247</v>
      </c>
      <c r="B214" s="26" t="s">
        <v>135</v>
      </c>
      <c r="C214" s="26" t="s">
        <v>234</v>
      </c>
      <c r="D214" s="26" t="s">
        <v>233</v>
      </c>
      <c r="E214" s="26" t="s">
        <v>232</v>
      </c>
      <c r="F214" s="123">
        <v>33120</v>
      </c>
      <c r="G214" s="123">
        <v>0</v>
      </c>
      <c r="H214" s="123">
        <v>33120</v>
      </c>
      <c r="I214" s="28">
        <v>739.09</v>
      </c>
      <c r="J214" s="28">
        <v>20409.28</v>
      </c>
      <c r="K214" s="29">
        <v>0</v>
      </c>
      <c r="L214" s="124"/>
      <c r="M214" s="123">
        <v>21148.37</v>
      </c>
      <c r="N214" s="124"/>
      <c r="O214" s="28">
        <v>11971.63</v>
      </c>
      <c r="P214" s="27">
        <v>0.36146200000000001</v>
      </c>
    </row>
    <row r="215" spans="1:16" s="34" customFormat="1" x14ac:dyDescent="0.25">
      <c r="A215" s="26" t="s">
        <v>246</v>
      </c>
      <c r="B215" s="26" t="s">
        <v>136</v>
      </c>
      <c r="C215" s="26" t="s">
        <v>234</v>
      </c>
      <c r="D215" s="26" t="s">
        <v>233</v>
      </c>
      <c r="E215" s="26" t="s">
        <v>237</v>
      </c>
      <c r="F215" s="123">
        <v>12500</v>
      </c>
      <c r="G215" s="123">
        <v>0</v>
      </c>
      <c r="H215" s="123">
        <v>12500</v>
      </c>
      <c r="I215" s="28">
        <v>0</v>
      </c>
      <c r="J215" s="28">
        <v>0</v>
      </c>
      <c r="K215" s="29">
        <v>0</v>
      </c>
      <c r="L215" s="124"/>
      <c r="M215" s="123">
        <v>0</v>
      </c>
      <c r="N215" s="124"/>
      <c r="O215" s="28">
        <v>12500</v>
      </c>
      <c r="P215" s="27">
        <v>1</v>
      </c>
    </row>
    <row r="216" spans="1:16" s="34" customFormat="1" x14ac:dyDescent="0.25">
      <c r="A216" s="26" t="s">
        <v>246</v>
      </c>
      <c r="B216" s="26" t="s">
        <v>136</v>
      </c>
      <c r="C216" s="26" t="s">
        <v>234</v>
      </c>
      <c r="D216" s="26" t="s">
        <v>233</v>
      </c>
      <c r="E216" s="26" t="s">
        <v>236</v>
      </c>
      <c r="F216" s="123">
        <v>2581.04</v>
      </c>
      <c r="G216" s="123">
        <v>0</v>
      </c>
      <c r="H216" s="123">
        <v>2581.04</v>
      </c>
      <c r="I216" s="28">
        <v>0</v>
      </c>
      <c r="J216" s="28">
        <v>0</v>
      </c>
      <c r="K216" s="29">
        <v>0</v>
      </c>
      <c r="L216" s="124"/>
      <c r="M216" s="123">
        <v>0</v>
      </c>
      <c r="N216" s="124"/>
      <c r="O216" s="28">
        <v>2581.04</v>
      </c>
      <c r="P216" s="27">
        <v>1</v>
      </c>
    </row>
    <row r="217" spans="1:16" s="34" customFormat="1" x14ac:dyDescent="0.25">
      <c r="A217" s="26" t="s">
        <v>246</v>
      </c>
      <c r="B217" s="26" t="s">
        <v>136</v>
      </c>
      <c r="C217" s="26" t="s">
        <v>234</v>
      </c>
      <c r="D217" s="26" t="s">
        <v>233</v>
      </c>
      <c r="E217" s="26" t="s">
        <v>232</v>
      </c>
      <c r="F217" s="123">
        <v>79680</v>
      </c>
      <c r="G217" s="123">
        <v>0</v>
      </c>
      <c r="H217" s="123">
        <v>79680</v>
      </c>
      <c r="I217" s="28">
        <v>2966.93</v>
      </c>
      <c r="J217" s="28">
        <v>41772</v>
      </c>
      <c r="K217" s="29">
        <v>0</v>
      </c>
      <c r="L217" s="124"/>
      <c r="M217" s="123">
        <v>44738.93</v>
      </c>
      <c r="N217" s="124"/>
      <c r="O217" s="28">
        <v>34941.07</v>
      </c>
      <c r="P217" s="27">
        <v>0.43851699999999999</v>
      </c>
    </row>
    <row r="218" spans="1:16" s="34" customFormat="1" x14ac:dyDescent="0.25">
      <c r="A218" s="26" t="s">
        <v>245</v>
      </c>
      <c r="B218" s="26" t="s">
        <v>137</v>
      </c>
      <c r="C218" s="26" t="s">
        <v>234</v>
      </c>
      <c r="D218" s="26" t="s">
        <v>233</v>
      </c>
      <c r="E218" s="26" t="s">
        <v>237</v>
      </c>
      <c r="F218" s="123">
        <v>10750</v>
      </c>
      <c r="G218" s="123">
        <v>0</v>
      </c>
      <c r="H218" s="123">
        <v>10750</v>
      </c>
      <c r="I218" s="28">
        <v>0</v>
      </c>
      <c r="J218" s="28">
        <v>3000</v>
      </c>
      <c r="K218" s="29">
        <v>0</v>
      </c>
      <c r="L218" s="124"/>
      <c r="M218" s="123">
        <v>3000</v>
      </c>
      <c r="N218" s="124"/>
      <c r="O218" s="28">
        <v>7750</v>
      </c>
      <c r="P218" s="27">
        <v>0.72092999999999996</v>
      </c>
    </row>
    <row r="219" spans="1:16" s="34" customFormat="1" x14ac:dyDescent="0.25">
      <c r="A219" s="26" t="s">
        <v>245</v>
      </c>
      <c r="B219" s="26" t="s">
        <v>137</v>
      </c>
      <c r="C219" s="26" t="s">
        <v>234</v>
      </c>
      <c r="D219" s="26" t="s">
        <v>233</v>
      </c>
      <c r="E219" s="26" t="s">
        <v>236</v>
      </c>
      <c r="F219" s="123">
        <v>301</v>
      </c>
      <c r="G219" s="123">
        <v>0</v>
      </c>
      <c r="H219" s="123">
        <v>301</v>
      </c>
      <c r="I219" s="28">
        <v>0</v>
      </c>
      <c r="J219" s="28">
        <v>0</v>
      </c>
      <c r="K219" s="29">
        <v>0</v>
      </c>
      <c r="L219" s="124"/>
      <c r="M219" s="123">
        <v>0</v>
      </c>
      <c r="N219" s="124"/>
      <c r="O219" s="28">
        <v>301</v>
      </c>
      <c r="P219" s="27">
        <v>1</v>
      </c>
    </row>
    <row r="220" spans="1:16" s="34" customFormat="1" x14ac:dyDescent="0.25">
      <c r="A220" s="26" t="s">
        <v>244</v>
      </c>
      <c r="B220" s="26" t="s">
        <v>138</v>
      </c>
      <c r="C220" s="26" t="s">
        <v>234</v>
      </c>
      <c r="D220" s="26" t="s">
        <v>233</v>
      </c>
      <c r="E220" s="26" t="s">
        <v>237</v>
      </c>
      <c r="F220" s="123">
        <v>10500</v>
      </c>
      <c r="G220" s="123">
        <v>0</v>
      </c>
      <c r="H220" s="123">
        <v>10500</v>
      </c>
      <c r="I220" s="28">
        <v>0</v>
      </c>
      <c r="J220" s="28">
        <v>0</v>
      </c>
      <c r="K220" s="29">
        <v>0</v>
      </c>
      <c r="L220" s="124"/>
      <c r="M220" s="123">
        <v>0</v>
      </c>
      <c r="N220" s="124"/>
      <c r="O220" s="28">
        <v>10500</v>
      </c>
      <c r="P220" s="27">
        <v>1</v>
      </c>
    </row>
    <row r="221" spans="1:16" s="34" customFormat="1" x14ac:dyDescent="0.25">
      <c r="A221" s="26" t="s">
        <v>244</v>
      </c>
      <c r="B221" s="26" t="s">
        <v>138</v>
      </c>
      <c r="C221" s="26" t="s">
        <v>234</v>
      </c>
      <c r="D221" s="26" t="s">
        <v>233</v>
      </c>
      <c r="E221" s="26" t="s">
        <v>236</v>
      </c>
      <c r="F221" s="123">
        <v>294</v>
      </c>
      <c r="G221" s="123">
        <v>0</v>
      </c>
      <c r="H221" s="123">
        <v>294</v>
      </c>
      <c r="I221" s="28">
        <v>0</v>
      </c>
      <c r="J221" s="28">
        <v>0</v>
      </c>
      <c r="K221" s="29">
        <v>0</v>
      </c>
      <c r="L221" s="124"/>
      <c r="M221" s="123">
        <v>0</v>
      </c>
      <c r="N221" s="124"/>
      <c r="O221" s="28">
        <v>294</v>
      </c>
      <c r="P221" s="27">
        <v>1</v>
      </c>
    </row>
    <row r="222" spans="1:16" s="34" customFormat="1" x14ac:dyDescent="0.25">
      <c r="A222" s="26" t="s">
        <v>243</v>
      </c>
      <c r="B222" s="26" t="s">
        <v>140</v>
      </c>
      <c r="C222" s="26" t="s">
        <v>234</v>
      </c>
      <c r="D222" s="26" t="s">
        <v>233</v>
      </c>
      <c r="E222" s="26" t="s">
        <v>237</v>
      </c>
      <c r="F222" s="123">
        <v>15000</v>
      </c>
      <c r="G222" s="123">
        <v>0</v>
      </c>
      <c r="H222" s="123">
        <v>15000</v>
      </c>
      <c r="I222" s="28">
        <v>0</v>
      </c>
      <c r="J222" s="28">
        <v>0</v>
      </c>
      <c r="K222" s="29">
        <v>0</v>
      </c>
      <c r="L222" s="124"/>
      <c r="M222" s="123">
        <v>0</v>
      </c>
      <c r="N222" s="124"/>
      <c r="O222" s="28">
        <v>15000</v>
      </c>
      <c r="P222" s="27">
        <v>1</v>
      </c>
    </row>
    <row r="223" spans="1:16" s="34" customFormat="1" x14ac:dyDescent="0.25">
      <c r="A223" s="26" t="s">
        <v>243</v>
      </c>
      <c r="B223" s="26" t="s">
        <v>140</v>
      </c>
      <c r="C223" s="26" t="s">
        <v>234</v>
      </c>
      <c r="D223" s="26" t="s">
        <v>233</v>
      </c>
      <c r="E223" s="26" t="s">
        <v>236</v>
      </c>
      <c r="F223" s="123">
        <v>420</v>
      </c>
      <c r="G223" s="123">
        <v>0</v>
      </c>
      <c r="H223" s="123">
        <v>420</v>
      </c>
      <c r="I223" s="28">
        <v>0</v>
      </c>
      <c r="J223" s="28">
        <v>0</v>
      </c>
      <c r="K223" s="29">
        <v>0</v>
      </c>
      <c r="L223" s="124"/>
      <c r="M223" s="123">
        <v>0</v>
      </c>
      <c r="N223" s="124"/>
      <c r="O223" s="28">
        <v>420</v>
      </c>
      <c r="P223" s="27">
        <v>1</v>
      </c>
    </row>
    <row r="224" spans="1:16" s="34" customFormat="1" x14ac:dyDescent="0.25">
      <c r="A224" s="26" t="s">
        <v>412</v>
      </c>
      <c r="B224" s="26" t="s">
        <v>226</v>
      </c>
      <c r="C224" s="26" t="s">
        <v>234</v>
      </c>
      <c r="D224" s="26" t="s">
        <v>233</v>
      </c>
      <c r="E224" s="26" t="s">
        <v>237</v>
      </c>
      <c r="F224" s="123">
        <v>22000</v>
      </c>
      <c r="G224" s="123">
        <v>0</v>
      </c>
      <c r="H224" s="123">
        <v>22000</v>
      </c>
      <c r="I224" s="28">
        <v>0</v>
      </c>
      <c r="J224" s="28">
        <v>0</v>
      </c>
      <c r="K224" s="29">
        <v>0</v>
      </c>
      <c r="L224" s="124"/>
      <c r="M224" s="123">
        <v>0</v>
      </c>
      <c r="N224" s="124"/>
      <c r="O224" s="28">
        <v>22000</v>
      </c>
      <c r="P224" s="27">
        <v>1</v>
      </c>
    </row>
    <row r="225" spans="1:16" s="34" customFormat="1" x14ac:dyDescent="0.25">
      <c r="A225" s="26" t="s">
        <v>412</v>
      </c>
      <c r="B225" s="26" t="s">
        <v>226</v>
      </c>
      <c r="C225" s="26" t="s">
        <v>234</v>
      </c>
      <c r="D225" s="26" t="s">
        <v>233</v>
      </c>
      <c r="E225" s="26" t="s">
        <v>236</v>
      </c>
      <c r="F225" s="123">
        <v>616</v>
      </c>
      <c r="G225" s="123">
        <v>0</v>
      </c>
      <c r="H225" s="123">
        <v>616</v>
      </c>
      <c r="I225" s="28">
        <v>0</v>
      </c>
      <c r="J225" s="28">
        <v>0</v>
      </c>
      <c r="K225" s="29">
        <v>0</v>
      </c>
      <c r="L225" s="124"/>
      <c r="M225" s="123">
        <v>0</v>
      </c>
      <c r="N225" s="124"/>
      <c r="O225" s="28">
        <v>616</v>
      </c>
      <c r="P225" s="27">
        <v>1</v>
      </c>
    </row>
    <row r="226" spans="1:16" s="34" customFormat="1" x14ac:dyDescent="0.25">
      <c r="A226" s="26" t="s">
        <v>413</v>
      </c>
      <c r="B226" s="26" t="s">
        <v>228</v>
      </c>
      <c r="C226" s="26" t="s">
        <v>234</v>
      </c>
      <c r="D226" s="26" t="s">
        <v>233</v>
      </c>
      <c r="E226" s="26" t="s">
        <v>237</v>
      </c>
      <c r="F226" s="123">
        <v>40000</v>
      </c>
      <c r="G226" s="123">
        <v>0</v>
      </c>
      <c r="H226" s="123">
        <v>40000</v>
      </c>
      <c r="I226" s="28">
        <v>0</v>
      </c>
      <c r="J226" s="28">
        <v>0</v>
      </c>
      <c r="K226" s="29">
        <v>0</v>
      </c>
      <c r="L226" s="124"/>
      <c r="M226" s="123">
        <v>0</v>
      </c>
      <c r="N226" s="124"/>
      <c r="O226" s="28">
        <v>40000</v>
      </c>
      <c r="P226" s="27">
        <v>1</v>
      </c>
    </row>
    <row r="227" spans="1:16" s="34" customFormat="1" x14ac:dyDescent="0.25">
      <c r="A227" s="26" t="s">
        <v>413</v>
      </c>
      <c r="B227" s="26" t="s">
        <v>228</v>
      </c>
      <c r="C227" s="26" t="s">
        <v>234</v>
      </c>
      <c r="D227" s="26" t="s">
        <v>233</v>
      </c>
      <c r="E227" s="26" t="s">
        <v>236</v>
      </c>
      <c r="F227" s="123">
        <v>1120</v>
      </c>
      <c r="G227" s="123">
        <v>0</v>
      </c>
      <c r="H227" s="123">
        <v>1120</v>
      </c>
      <c r="I227" s="28">
        <v>0</v>
      </c>
      <c r="J227" s="28">
        <v>0</v>
      </c>
      <c r="K227" s="29">
        <v>0</v>
      </c>
      <c r="L227" s="124"/>
      <c r="M227" s="123">
        <v>0</v>
      </c>
      <c r="N227" s="124"/>
      <c r="O227" s="28">
        <v>1120</v>
      </c>
      <c r="P227" s="27">
        <v>1</v>
      </c>
    </row>
    <row r="228" spans="1:16" s="34" customFormat="1" x14ac:dyDescent="0.25">
      <c r="A228" s="26" t="s">
        <v>415</v>
      </c>
      <c r="B228" s="26" t="s">
        <v>230</v>
      </c>
      <c r="C228" s="26" t="s">
        <v>234</v>
      </c>
      <c r="D228" s="26" t="s">
        <v>233</v>
      </c>
      <c r="E228" s="26" t="s">
        <v>237</v>
      </c>
      <c r="F228" s="123">
        <v>10500</v>
      </c>
      <c r="G228" s="123">
        <v>0</v>
      </c>
      <c r="H228" s="123">
        <v>10500</v>
      </c>
      <c r="I228" s="28">
        <v>0</v>
      </c>
      <c r="J228" s="28">
        <v>0</v>
      </c>
      <c r="K228" s="29">
        <v>0</v>
      </c>
      <c r="L228" s="124"/>
      <c r="M228" s="123">
        <v>0</v>
      </c>
      <c r="N228" s="124"/>
      <c r="O228" s="28">
        <v>10500</v>
      </c>
      <c r="P228" s="27">
        <v>1</v>
      </c>
    </row>
    <row r="229" spans="1:16" s="34" customFormat="1" x14ac:dyDescent="0.25">
      <c r="A229" s="26" t="s">
        <v>415</v>
      </c>
      <c r="B229" s="26" t="s">
        <v>230</v>
      </c>
      <c r="C229" s="26" t="s">
        <v>234</v>
      </c>
      <c r="D229" s="26" t="s">
        <v>233</v>
      </c>
      <c r="E229" s="26" t="s">
        <v>236</v>
      </c>
      <c r="F229" s="123">
        <v>294</v>
      </c>
      <c r="G229" s="123">
        <v>0</v>
      </c>
      <c r="H229" s="123">
        <v>294</v>
      </c>
      <c r="I229" s="28">
        <v>0</v>
      </c>
      <c r="J229" s="28">
        <v>0</v>
      </c>
      <c r="K229" s="29">
        <v>0</v>
      </c>
      <c r="L229" s="124"/>
      <c r="M229" s="123">
        <v>0</v>
      </c>
      <c r="N229" s="124"/>
      <c r="O229" s="28">
        <v>294</v>
      </c>
      <c r="P229" s="27">
        <v>1</v>
      </c>
    </row>
    <row r="230" spans="1:16" s="34" customFormat="1" x14ac:dyDescent="0.25">
      <c r="A230" s="26" t="s">
        <v>242</v>
      </c>
      <c r="B230" s="26" t="s">
        <v>141</v>
      </c>
      <c r="C230" s="26" t="s">
        <v>234</v>
      </c>
      <c r="D230" s="26" t="s">
        <v>233</v>
      </c>
      <c r="E230" s="26" t="s">
        <v>237</v>
      </c>
      <c r="F230" s="123">
        <v>78528</v>
      </c>
      <c r="G230" s="123">
        <v>0</v>
      </c>
      <c r="H230" s="123">
        <v>78528</v>
      </c>
      <c r="I230" s="28">
        <v>0</v>
      </c>
      <c r="J230" s="28">
        <v>0</v>
      </c>
      <c r="K230" s="29">
        <v>7294.7</v>
      </c>
      <c r="L230" s="124"/>
      <c r="M230" s="123">
        <v>7294.7</v>
      </c>
      <c r="N230" s="124"/>
      <c r="O230" s="28">
        <v>71233.3</v>
      </c>
      <c r="P230" s="27">
        <v>0.907107</v>
      </c>
    </row>
    <row r="231" spans="1:16" s="34" customFormat="1" x14ac:dyDescent="0.25">
      <c r="A231" s="26" t="s">
        <v>242</v>
      </c>
      <c r="B231" s="26" t="s">
        <v>141</v>
      </c>
      <c r="C231" s="26" t="s">
        <v>234</v>
      </c>
      <c r="D231" s="26" t="s">
        <v>233</v>
      </c>
      <c r="E231" s="26" t="s">
        <v>236</v>
      </c>
      <c r="F231" s="123">
        <v>8131.09</v>
      </c>
      <c r="G231" s="123">
        <v>0</v>
      </c>
      <c r="H231" s="123">
        <v>8131.09</v>
      </c>
      <c r="I231" s="28">
        <v>0</v>
      </c>
      <c r="J231" s="28">
        <v>0</v>
      </c>
      <c r="K231" s="29">
        <v>0</v>
      </c>
      <c r="L231" s="124"/>
      <c r="M231" s="123">
        <v>0</v>
      </c>
      <c r="N231" s="124"/>
      <c r="O231" s="28">
        <v>8131.09</v>
      </c>
      <c r="P231" s="27">
        <v>1</v>
      </c>
    </row>
    <row r="232" spans="1:16" s="34" customFormat="1" x14ac:dyDescent="0.25">
      <c r="A232" s="26" t="s">
        <v>242</v>
      </c>
      <c r="B232" s="26" t="s">
        <v>141</v>
      </c>
      <c r="C232" s="26" t="s">
        <v>234</v>
      </c>
      <c r="D232" s="26" t="s">
        <v>233</v>
      </c>
      <c r="E232" s="26" t="s">
        <v>232</v>
      </c>
      <c r="F232" s="123">
        <v>37963</v>
      </c>
      <c r="G232" s="123">
        <v>0</v>
      </c>
      <c r="H232" s="123">
        <v>37963</v>
      </c>
      <c r="I232" s="28">
        <v>0</v>
      </c>
      <c r="J232" s="28">
        <v>0</v>
      </c>
      <c r="K232" s="29">
        <v>0</v>
      </c>
      <c r="L232" s="124"/>
      <c r="M232" s="123">
        <v>0</v>
      </c>
      <c r="N232" s="124"/>
      <c r="O232" s="28">
        <v>37963</v>
      </c>
      <c r="P232" s="27">
        <v>1</v>
      </c>
    </row>
    <row r="233" spans="1:16" s="34" customFormat="1" x14ac:dyDescent="0.25">
      <c r="A233" s="26" t="s">
        <v>242</v>
      </c>
      <c r="B233" s="26" t="s">
        <v>141</v>
      </c>
      <c r="C233" s="26" t="s">
        <v>234</v>
      </c>
      <c r="D233" s="26" t="s">
        <v>233</v>
      </c>
      <c r="E233" s="26" t="s">
        <v>241</v>
      </c>
      <c r="F233" s="123">
        <v>173905.2</v>
      </c>
      <c r="G233" s="123">
        <v>0</v>
      </c>
      <c r="H233" s="123">
        <v>173905.2</v>
      </c>
      <c r="I233" s="28">
        <v>5175.1899999999996</v>
      </c>
      <c r="J233" s="28">
        <v>163665.21</v>
      </c>
      <c r="K233" s="29">
        <v>0</v>
      </c>
      <c r="L233" s="124"/>
      <c r="M233" s="123">
        <v>168840.4</v>
      </c>
      <c r="N233" s="124"/>
      <c r="O233" s="28">
        <v>5064.8</v>
      </c>
      <c r="P233" s="27">
        <v>2.9124000000000001E-2</v>
      </c>
    </row>
    <row r="234" spans="1:16" s="34" customFormat="1" x14ac:dyDescent="0.25">
      <c r="A234" s="26" t="s">
        <v>240</v>
      </c>
      <c r="B234" s="26" t="s">
        <v>143</v>
      </c>
      <c r="C234" s="26" t="s">
        <v>234</v>
      </c>
      <c r="D234" s="26" t="s">
        <v>233</v>
      </c>
      <c r="E234" s="26" t="s">
        <v>237</v>
      </c>
      <c r="F234" s="123">
        <v>861988</v>
      </c>
      <c r="G234" s="123">
        <v>0</v>
      </c>
      <c r="H234" s="123">
        <v>1773008</v>
      </c>
      <c r="I234" s="28">
        <v>295501.33</v>
      </c>
      <c r="J234" s="28">
        <v>0</v>
      </c>
      <c r="K234" s="29">
        <v>0</v>
      </c>
      <c r="L234" s="124"/>
      <c r="M234" s="123">
        <v>295501.33</v>
      </c>
      <c r="N234" s="124"/>
      <c r="O234" s="28">
        <v>1477506.67</v>
      </c>
      <c r="P234" s="27">
        <v>0.83333299999999999</v>
      </c>
    </row>
    <row r="235" spans="1:16" s="34" customFormat="1" x14ac:dyDescent="0.25">
      <c r="A235" s="26" t="s">
        <v>240</v>
      </c>
      <c r="B235" s="26" t="s">
        <v>143</v>
      </c>
      <c r="C235" s="26" t="s">
        <v>234</v>
      </c>
      <c r="D235" s="26" t="s">
        <v>233</v>
      </c>
      <c r="E235" s="26" t="s">
        <v>236</v>
      </c>
      <c r="F235" s="123">
        <v>45895</v>
      </c>
      <c r="G235" s="123">
        <v>0</v>
      </c>
      <c r="H235" s="123">
        <v>1773008</v>
      </c>
      <c r="I235" s="28">
        <v>295501.33</v>
      </c>
      <c r="J235" s="28">
        <v>0</v>
      </c>
      <c r="K235" s="29">
        <v>0</v>
      </c>
      <c r="L235" s="124"/>
      <c r="M235" s="123">
        <v>295501.33</v>
      </c>
      <c r="N235" s="124"/>
      <c r="O235" s="28">
        <v>1477506.67</v>
      </c>
      <c r="P235" s="27">
        <v>0.83333299999999999</v>
      </c>
    </row>
    <row r="236" spans="1:16" s="34" customFormat="1" x14ac:dyDescent="0.25">
      <c r="A236" s="26" t="s">
        <v>240</v>
      </c>
      <c r="B236" s="26" t="s">
        <v>143</v>
      </c>
      <c r="C236" s="26" t="s">
        <v>234</v>
      </c>
      <c r="D236" s="26" t="s">
        <v>233</v>
      </c>
      <c r="E236" s="26" t="s">
        <v>232</v>
      </c>
      <c r="F236" s="123">
        <v>237125</v>
      </c>
      <c r="G236" s="123">
        <v>0</v>
      </c>
      <c r="H236" s="123">
        <v>1773008</v>
      </c>
      <c r="I236" s="28">
        <v>295501.33</v>
      </c>
      <c r="J236" s="28">
        <v>0</v>
      </c>
      <c r="K236" s="29">
        <v>0</v>
      </c>
      <c r="L236" s="124"/>
      <c r="M236" s="123">
        <v>295501.33</v>
      </c>
      <c r="N236" s="124"/>
      <c r="O236" s="28">
        <v>1477506.67</v>
      </c>
      <c r="P236" s="27">
        <v>0.83333299999999999</v>
      </c>
    </row>
    <row r="237" spans="1:16" s="34" customFormat="1" x14ac:dyDescent="0.25">
      <c r="A237" s="26" t="s">
        <v>240</v>
      </c>
      <c r="B237" s="26" t="s">
        <v>143</v>
      </c>
      <c r="C237" s="26" t="s">
        <v>234</v>
      </c>
      <c r="D237" s="26" t="s">
        <v>233</v>
      </c>
      <c r="E237" s="26" t="s">
        <v>241</v>
      </c>
      <c r="F237" s="123">
        <v>540000</v>
      </c>
      <c r="G237" s="123">
        <v>0</v>
      </c>
      <c r="H237" s="123">
        <v>1773008</v>
      </c>
      <c r="I237" s="28">
        <v>295501.33</v>
      </c>
      <c r="J237" s="28">
        <v>0</v>
      </c>
      <c r="K237" s="29">
        <v>0</v>
      </c>
      <c r="L237" s="124"/>
      <c r="M237" s="123">
        <v>295501.33</v>
      </c>
      <c r="N237" s="124"/>
      <c r="O237" s="28">
        <v>1477506.67</v>
      </c>
      <c r="P237" s="27">
        <v>0.83333299999999999</v>
      </c>
    </row>
    <row r="238" spans="1:16" s="34" customFormat="1" x14ac:dyDescent="0.25">
      <c r="A238" s="26" t="s">
        <v>240</v>
      </c>
      <c r="B238" s="26" t="s">
        <v>143</v>
      </c>
      <c r="C238" s="26" t="s">
        <v>234</v>
      </c>
      <c r="D238" s="26" t="s">
        <v>233</v>
      </c>
      <c r="E238" s="26" t="s">
        <v>239</v>
      </c>
      <c r="F238" s="123">
        <v>88000</v>
      </c>
      <c r="G238" s="123">
        <v>0</v>
      </c>
      <c r="H238" s="123">
        <v>1773008</v>
      </c>
      <c r="I238" s="28">
        <v>295501.33</v>
      </c>
      <c r="J238" s="28">
        <v>0</v>
      </c>
      <c r="K238" s="29">
        <v>0</v>
      </c>
      <c r="L238" s="124"/>
      <c r="M238" s="123">
        <v>295501.33</v>
      </c>
      <c r="N238" s="124"/>
      <c r="O238" s="28">
        <v>1477506.67</v>
      </c>
      <c r="P238" s="27">
        <v>0.83333299999999999</v>
      </c>
    </row>
    <row r="239" spans="1:16" s="34" customFormat="1" x14ac:dyDescent="0.25">
      <c r="A239" s="26" t="s">
        <v>238</v>
      </c>
      <c r="B239" s="26" t="s">
        <v>144</v>
      </c>
      <c r="C239" s="26" t="s">
        <v>234</v>
      </c>
      <c r="D239" s="26" t="s">
        <v>233</v>
      </c>
      <c r="E239" s="26" t="s">
        <v>237</v>
      </c>
      <c r="F239" s="123">
        <v>65000</v>
      </c>
      <c r="G239" s="123">
        <v>0</v>
      </c>
      <c r="H239" s="123">
        <v>65000</v>
      </c>
      <c r="I239" s="28">
        <v>0</v>
      </c>
      <c r="J239" s="28">
        <v>0</v>
      </c>
      <c r="K239" s="29">
        <v>0</v>
      </c>
      <c r="L239" s="124"/>
      <c r="M239" s="123">
        <v>0</v>
      </c>
      <c r="N239" s="124"/>
      <c r="O239" s="28">
        <v>65000</v>
      </c>
      <c r="P239" s="27">
        <v>1</v>
      </c>
    </row>
    <row r="240" spans="1:16" s="34" customFormat="1" x14ac:dyDescent="0.25">
      <c r="A240" s="26" t="s">
        <v>238</v>
      </c>
      <c r="B240" s="26" t="s">
        <v>144</v>
      </c>
      <c r="C240" s="26" t="s">
        <v>234</v>
      </c>
      <c r="D240" s="26" t="s">
        <v>233</v>
      </c>
      <c r="E240" s="26" t="s">
        <v>236</v>
      </c>
      <c r="F240" s="123">
        <v>2001.44</v>
      </c>
      <c r="G240" s="123">
        <v>0</v>
      </c>
      <c r="H240" s="123">
        <v>2001.44</v>
      </c>
      <c r="I240" s="28">
        <v>0</v>
      </c>
      <c r="J240" s="28">
        <v>0</v>
      </c>
      <c r="K240" s="29">
        <v>0</v>
      </c>
      <c r="L240" s="124"/>
      <c r="M240" s="123">
        <v>0</v>
      </c>
      <c r="N240" s="124"/>
      <c r="O240" s="28">
        <v>2001.44</v>
      </c>
      <c r="P240" s="27">
        <v>1</v>
      </c>
    </row>
    <row r="241" spans="1:16" s="34" customFormat="1" x14ac:dyDescent="0.25">
      <c r="A241" s="26" t="s">
        <v>238</v>
      </c>
      <c r="B241" s="26" t="s">
        <v>144</v>
      </c>
      <c r="C241" s="26" t="s">
        <v>234</v>
      </c>
      <c r="D241" s="26" t="s">
        <v>233</v>
      </c>
      <c r="E241" s="26" t="s">
        <v>232</v>
      </c>
      <c r="F241" s="123">
        <v>6480</v>
      </c>
      <c r="G241" s="123">
        <v>0</v>
      </c>
      <c r="H241" s="123">
        <v>6480</v>
      </c>
      <c r="I241" s="28">
        <v>0</v>
      </c>
      <c r="J241" s="28">
        <v>0</v>
      </c>
      <c r="K241" s="29">
        <v>0</v>
      </c>
      <c r="L241" s="124"/>
      <c r="M241" s="123">
        <v>0</v>
      </c>
      <c r="N241" s="124"/>
      <c r="O241" s="28">
        <v>6480</v>
      </c>
      <c r="P241" s="27">
        <v>1</v>
      </c>
    </row>
    <row r="242" spans="1:16" s="34" customFormat="1" x14ac:dyDescent="0.25">
      <c r="A242" s="26" t="s">
        <v>417</v>
      </c>
      <c r="B242" s="26" t="s">
        <v>218</v>
      </c>
      <c r="C242" s="26" t="s">
        <v>234</v>
      </c>
      <c r="D242" s="26" t="s">
        <v>233</v>
      </c>
      <c r="E242" s="26" t="s">
        <v>237</v>
      </c>
      <c r="F242" s="123">
        <v>5000</v>
      </c>
      <c r="G242" s="123">
        <v>0</v>
      </c>
      <c r="H242" s="123">
        <v>5000</v>
      </c>
      <c r="I242" s="28">
        <v>0</v>
      </c>
      <c r="J242" s="28">
        <v>0</v>
      </c>
      <c r="K242" s="29">
        <v>0</v>
      </c>
      <c r="L242" s="124"/>
      <c r="M242" s="123">
        <v>0</v>
      </c>
      <c r="N242" s="124"/>
      <c r="O242" s="28">
        <v>5000</v>
      </c>
      <c r="P242" s="27">
        <v>1</v>
      </c>
    </row>
    <row r="243" spans="1:16" s="34" customFormat="1" x14ac:dyDescent="0.25">
      <c r="A243" s="26" t="s">
        <v>417</v>
      </c>
      <c r="B243" s="26" t="s">
        <v>218</v>
      </c>
      <c r="C243" s="26" t="s">
        <v>234</v>
      </c>
      <c r="D243" s="26" t="s">
        <v>233</v>
      </c>
      <c r="E243" s="26" t="s">
        <v>236</v>
      </c>
      <c r="F243" s="123">
        <v>140</v>
      </c>
      <c r="G243" s="123">
        <v>0</v>
      </c>
      <c r="H243" s="123">
        <v>140</v>
      </c>
      <c r="I243" s="28">
        <v>0</v>
      </c>
      <c r="J243" s="28">
        <v>0</v>
      </c>
      <c r="K243" s="29">
        <v>0</v>
      </c>
      <c r="L243" s="124"/>
      <c r="M243" s="123">
        <v>0</v>
      </c>
      <c r="N243" s="124"/>
      <c r="O243" s="28">
        <v>140</v>
      </c>
      <c r="P243" s="27">
        <v>1</v>
      </c>
    </row>
    <row r="244" spans="1:16" s="34" customFormat="1" x14ac:dyDescent="0.25">
      <c r="A244" s="26" t="s">
        <v>418</v>
      </c>
      <c r="B244" s="26" t="s">
        <v>201</v>
      </c>
      <c r="C244" s="26" t="s">
        <v>234</v>
      </c>
      <c r="D244" s="26" t="s">
        <v>233</v>
      </c>
      <c r="E244" s="26" t="s">
        <v>237</v>
      </c>
      <c r="F244" s="123">
        <v>69733</v>
      </c>
      <c r="G244" s="123">
        <v>0</v>
      </c>
      <c r="H244" s="123">
        <v>69733</v>
      </c>
      <c r="I244" s="28">
        <v>0</v>
      </c>
      <c r="J244" s="28">
        <v>0</v>
      </c>
      <c r="K244" s="29">
        <v>0</v>
      </c>
      <c r="L244" s="124"/>
      <c r="M244" s="123">
        <v>0</v>
      </c>
      <c r="N244" s="124"/>
      <c r="O244" s="28">
        <v>69733</v>
      </c>
      <c r="P244" s="27">
        <v>1</v>
      </c>
    </row>
    <row r="245" spans="1:16" s="34" customFormat="1" x14ac:dyDescent="0.25">
      <c r="A245" s="26" t="s">
        <v>418</v>
      </c>
      <c r="B245" s="26" t="s">
        <v>201</v>
      </c>
      <c r="C245" s="26" t="s">
        <v>234</v>
      </c>
      <c r="D245" s="26" t="s">
        <v>233</v>
      </c>
      <c r="E245" s="26" t="s">
        <v>236</v>
      </c>
      <c r="F245" s="123">
        <v>1952.52</v>
      </c>
      <c r="G245" s="123">
        <v>0</v>
      </c>
      <c r="H245" s="123">
        <v>1952.52</v>
      </c>
      <c r="I245" s="28">
        <v>0</v>
      </c>
      <c r="J245" s="28">
        <v>0</v>
      </c>
      <c r="K245" s="29">
        <v>0</v>
      </c>
      <c r="L245" s="124"/>
      <c r="M245" s="123">
        <v>0</v>
      </c>
      <c r="N245" s="124"/>
      <c r="O245" s="28">
        <v>1952.52</v>
      </c>
      <c r="P245" s="27">
        <v>1</v>
      </c>
    </row>
  </sheetData>
  <autoFilter ref="A11:P245" xr:uid="{00000000-0009-0000-0000-000009000000}"/>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3:M98"/>
  <sheetViews>
    <sheetView topLeftCell="A2" workbookViewId="0">
      <pane ySplit="4" topLeftCell="A6" activePane="bottomLeft" state="frozen"/>
      <selection activeCell="H76" sqref="H76"/>
      <selection pane="bottomLeft" activeCell="F69" sqref="F69"/>
    </sheetView>
  </sheetViews>
  <sheetFormatPr defaultRowHeight="13.2" x14ac:dyDescent="0.25"/>
  <cols>
    <col min="1" max="1" width="13.33203125" bestFit="1" customWidth="1"/>
    <col min="2" max="2" width="19.109375" style="46" bestFit="1" customWidth="1"/>
    <col min="3" max="3" width="17.5546875" style="46" bestFit="1" customWidth="1"/>
    <col min="4" max="4" width="20.6640625" style="46" customWidth="1"/>
    <col min="5" max="7" width="17.5546875" style="46" bestFit="1" customWidth="1"/>
    <col min="8" max="8" width="19.109375" style="46" bestFit="1" customWidth="1"/>
    <col min="9" max="11" width="17.5546875" style="46" bestFit="1" customWidth="1"/>
    <col min="12" max="12" width="19.5546875" style="46" bestFit="1" customWidth="1"/>
    <col min="13" max="13" width="39.44140625" bestFit="1" customWidth="1"/>
  </cols>
  <sheetData>
    <row r="3" spans="1:13" s="33" customFormat="1" x14ac:dyDescent="0.25">
      <c r="B3" s="39" t="s">
        <v>344</v>
      </c>
    </row>
    <row r="4" spans="1:13" s="47" customFormat="1" ht="66" x14ac:dyDescent="0.25">
      <c r="A4" s="33"/>
      <c r="B4" s="33" t="s">
        <v>237</v>
      </c>
      <c r="C4" s="33"/>
      <c r="D4" s="33" t="s">
        <v>239</v>
      </c>
      <c r="E4" s="33"/>
      <c r="F4" s="33" t="s">
        <v>236</v>
      </c>
      <c r="G4" s="33"/>
      <c r="H4" s="33" t="s">
        <v>232</v>
      </c>
      <c r="I4" s="33"/>
      <c r="J4" s="33" t="s">
        <v>241</v>
      </c>
      <c r="K4" s="33"/>
      <c r="L4" s="33" t="s">
        <v>356</v>
      </c>
      <c r="M4" s="33" t="s">
        <v>355</v>
      </c>
    </row>
    <row r="5" spans="1:13" s="33" customFormat="1" ht="52.8" x14ac:dyDescent="0.25">
      <c r="A5" s="39" t="s">
        <v>342</v>
      </c>
      <c r="B5" s="33" t="s">
        <v>357</v>
      </c>
      <c r="C5" s="33" t="s">
        <v>345</v>
      </c>
      <c r="D5" s="33" t="s">
        <v>357</v>
      </c>
      <c r="E5" s="33" t="s">
        <v>345</v>
      </c>
      <c r="F5" s="33" t="s">
        <v>357</v>
      </c>
      <c r="G5" s="33" t="s">
        <v>345</v>
      </c>
      <c r="H5" s="33" t="s">
        <v>357</v>
      </c>
      <c r="I5" s="33" t="s">
        <v>345</v>
      </c>
      <c r="J5" s="33" t="s">
        <v>357</v>
      </c>
      <c r="K5" s="33" t="s">
        <v>345</v>
      </c>
    </row>
    <row r="6" spans="1:13" x14ac:dyDescent="0.25">
      <c r="A6" s="36" t="s">
        <v>95</v>
      </c>
      <c r="B6" s="38">
        <v>11765</v>
      </c>
      <c r="C6" s="38">
        <v>0</v>
      </c>
      <c r="D6" s="38">
        <v>1000</v>
      </c>
      <c r="E6" s="38">
        <v>0</v>
      </c>
      <c r="F6" s="38"/>
      <c r="G6" s="38"/>
      <c r="H6" s="38">
        <v>57160</v>
      </c>
      <c r="I6" s="38">
        <v>0</v>
      </c>
      <c r="J6" s="38">
        <v>64766</v>
      </c>
      <c r="K6" s="38">
        <v>0</v>
      </c>
      <c r="L6" s="38">
        <v>134691</v>
      </c>
      <c r="M6" s="38">
        <v>0</v>
      </c>
    </row>
    <row r="7" spans="1:13" x14ac:dyDescent="0.25">
      <c r="A7" s="36" t="s">
        <v>97</v>
      </c>
      <c r="B7" s="38">
        <v>134500</v>
      </c>
      <c r="C7" s="38">
        <v>0</v>
      </c>
      <c r="D7" s="38">
        <v>7250</v>
      </c>
      <c r="E7" s="38">
        <v>0</v>
      </c>
      <c r="F7" s="38"/>
      <c r="G7" s="38"/>
      <c r="H7" s="38">
        <v>51383</v>
      </c>
      <c r="I7" s="38">
        <v>0</v>
      </c>
      <c r="J7" s="38"/>
      <c r="K7" s="38"/>
      <c r="L7" s="38">
        <v>193133</v>
      </c>
      <c r="M7" s="38">
        <v>0</v>
      </c>
    </row>
    <row r="8" spans="1:13" x14ac:dyDescent="0.25">
      <c r="A8" s="36" t="s">
        <v>98</v>
      </c>
      <c r="B8" s="38">
        <v>36580</v>
      </c>
      <c r="C8" s="38">
        <v>0</v>
      </c>
      <c r="D8" s="38">
        <v>25000</v>
      </c>
      <c r="E8" s="38">
        <v>0</v>
      </c>
      <c r="F8" s="38"/>
      <c r="G8" s="38"/>
      <c r="H8" s="38">
        <v>83644</v>
      </c>
      <c r="I8" s="38">
        <v>0</v>
      </c>
      <c r="J8" s="38">
        <v>51948</v>
      </c>
      <c r="K8" s="38">
        <v>0</v>
      </c>
      <c r="L8" s="38">
        <v>197172</v>
      </c>
      <c r="M8" s="38">
        <v>0</v>
      </c>
    </row>
    <row r="9" spans="1:13" x14ac:dyDescent="0.25">
      <c r="A9" s="36" t="s">
        <v>99</v>
      </c>
      <c r="B9" s="38">
        <v>92685</v>
      </c>
      <c r="C9" s="38">
        <v>50274.59</v>
      </c>
      <c r="D9" s="38"/>
      <c r="E9" s="38"/>
      <c r="F9" s="38">
        <v>3365.04</v>
      </c>
      <c r="G9" s="38">
        <v>1935.97</v>
      </c>
      <c r="H9" s="38">
        <v>27495</v>
      </c>
      <c r="I9" s="38">
        <v>20298.62</v>
      </c>
      <c r="J9" s="38"/>
      <c r="K9" s="38"/>
      <c r="L9" s="38">
        <v>123545.04</v>
      </c>
      <c r="M9" s="38">
        <v>72509.179999999993</v>
      </c>
    </row>
    <row r="10" spans="1:13" x14ac:dyDescent="0.25">
      <c r="A10" s="36" t="s">
        <v>101</v>
      </c>
      <c r="B10" s="38">
        <v>13176</v>
      </c>
      <c r="C10" s="38">
        <v>4922.21</v>
      </c>
      <c r="D10" s="38"/>
      <c r="E10" s="38"/>
      <c r="F10" s="38">
        <v>2345.5300000000002</v>
      </c>
      <c r="G10" s="38">
        <v>2008.38</v>
      </c>
      <c r="H10" s="38">
        <v>9200</v>
      </c>
      <c r="I10" s="38">
        <v>7247.5</v>
      </c>
      <c r="J10" s="38">
        <v>61392.98</v>
      </c>
      <c r="K10" s="38">
        <v>65858.59</v>
      </c>
      <c r="L10" s="38">
        <v>86114.510000000009</v>
      </c>
      <c r="M10" s="38">
        <v>80036.679999999993</v>
      </c>
    </row>
    <row r="11" spans="1:13" x14ac:dyDescent="0.25">
      <c r="A11" s="36" t="s">
        <v>159</v>
      </c>
      <c r="B11" s="38">
        <v>3000</v>
      </c>
      <c r="C11" s="38">
        <v>2951.5</v>
      </c>
      <c r="D11" s="38"/>
      <c r="E11" s="38"/>
      <c r="F11" s="38">
        <v>84</v>
      </c>
      <c r="G11" s="38">
        <v>59.34</v>
      </c>
      <c r="H11" s="38"/>
      <c r="I11" s="38"/>
      <c r="J11" s="38"/>
      <c r="K11" s="38"/>
      <c r="L11" s="38">
        <v>3084</v>
      </c>
      <c r="M11" s="38">
        <v>3010.84</v>
      </c>
    </row>
    <row r="12" spans="1:13" x14ac:dyDescent="0.25">
      <c r="A12" s="36" t="s">
        <v>161</v>
      </c>
      <c r="B12" s="38">
        <v>4400</v>
      </c>
      <c r="C12" s="38">
        <v>2638.64</v>
      </c>
      <c r="D12" s="38"/>
      <c r="E12" s="38"/>
      <c r="F12" s="38">
        <v>123.2</v>
      </c>
      <c r="G12" s="38">
        <v>73.87</v>
      </c>
      <c r="H12" s="38"/>
      <c r="I12" s="38"/>
      <c r="J12" s="38"/>
      <c r="K12" s="38"/>
      <c r="L12" s="38">
        <v>4523.2</v>
      </c>
      <c r="M12" s="38">
        <v>2712.5099999999998</v>
      </c>
    </row>
    <row r="13" spans="1:13" x14ac:dyDescent="0.25">
      <c r="A13" s="36" t="s">
        <v>163</v>
      </c>
      <c r="B13" s="38">
        <v>5600</v>
      </c>
      <c r="C13" s="38">
        <v>1768.44</v>
      </c>
      <c r="D13" s="38"/>
      <c r="E13" s="38"/>
      <c r="F13" s="38">
        <v>156.80000000000001</v>
      </c>
      <c r="G13" s="38">
        <v>49.52</v>
      </c>
      <c r="H13" s="38"/>
      <c r="I13" s="38"/>
      <c r="J13" s="38"/>
      <c r="K13" s="38"/>
      <c r="L13" s="38">
        <v>5756.8</v>
      </c>
      <c r="M13" s="38">
        <v>1817.96</v>
      </c>
    </row>
    <row r="14" spans="1:13" x14ac:dyDescent="0.25">
      <c r="A14" s="36" t="s">
        <v>165</v>
      </c>
      <c r="B14" s="38">
        <v>4600</v>
      </c>
      <c r="C14" s="38">
        <v>489.06</v>
      </c>
      <c r="D14" s="38"/>
      <c r="E14" s="38"/>
      <c r="F14" s="38">
        <v>248.5</v>
      </c>
      <c r="G14" s="38">
        <v>18.03</v>
      </c>
      <c r="H14" s="38">
        <v>4275</v>
      </c>
      <c r="I14" s="38">
        <v>196.2</v>
      </c>
      <c r="J14" s="38"/>
      <c r="K14" s="38"/>
      <c r="L14" s="38">
        <v>9123.5</v>
      </c>
      <c r="M14" s="38">
        <v>703.29</v>
      </c>
    </row>
    <row r="15" spans="1:13" x14ac:dyDescent="0.25">
      <c r="A15" s="36" t="s">
        <v>167</v>
      </c>
      <c r="B15" s="38">
        <v>5994</v>
      </c>
      <c r="C15" s="38">
        <v>4372.97</v>
      </c>
      <c r="D15" s="38"/>
      <c r="E15" s="38"/>
      <c r="F15" s="38">
        <v>265.83</v>
      </c>
      <c r="G15" s="38">
        <v>197.47</v>
      </c>
      <c r="H15" s="38">
        <v>3500</v>
      </c>
      <c r="I15" s="38">
        <v>2680</v>
      </c>
      <c r="J15" s="38"/>
      <c r="K15" s="38"/>
      <c r="L15" s="38">
        <v>9759.83</v>
      </c>
      <c r="M15" s="38">
        <v>7250.4400000000005</v>
      </c>
    </row>
    <row r="16" spans="1:13" x14ac:dyDescent="0.25">
      <c r="A16" s="36" t="s">
        <v>169</v>
      </c>
      <c r="B16" s="38">
        <v>1597</v>
      </c>
      <c r="C16" s="38">
        <v>1241.6199999999999</v>
      </c>
      <c r="D16" s="38"/>
      <c r="E16" s="38"/>
      <c r="F16" s="38">
        <v>44.72</v>
      </c>
      <c r="G16" s="38">
        <v>24.19</v>
      </c>
      <c r="H16" s="38"/>
      <c r="I16" s="38"/>
      <c r="J16" s="38"/>
      <c r="K16" s="38"/>
      <c r="L16" s="38">
        <v>1641.72</v>
      </c>
      <c r="M16" s="38">
        <v>1265.81</v>
      </c>
    </row>
    <row r="17" spans="1:13" x14ac:dyDescent="0.25">
      <c r="A17" s="36" t="s">
        <v>102</v>
      </c>
      <c r="B17" s="38">
        <v>101200</v>
      </c>
      <c r="C17" s="38">
        <v>0</v>
      </c>
      <c r="D17" s="38"/>
      <c r="E17" s="38"/>
      <c r="F17" s="38"/>
      <c r="G17" s="38"/>
      <c r="H17" s="38">
        <v>146020</v>
      </c>
      <c r="I17" s="38">
        <v>0</v>
      </c>
      <c r="J17" s="38">
        <v>120789</v>
      </c>
      <c r="K17" s="38">
        <v>0</v>
      </c>
      <c r="L17" s="38">
        <v>368009</v>
      </c>
      <c r="M17" s="38">
        <v>0</v>
      </c>
    </row>
    <row r="18" spans="1:13" x14ac:dyDescent="0.25">
      <c r="A18" s="36" t="s">
        <v>183</v>
      </c>
      <c r="B18" s="38">
        <v>6100</v>
      </c>
      <c r="C18" s="38">
        <v>2037.32</v>
      </c>
      <c r="D18" s="38"/>
      <c r="E18" s="38"/>
      <c r="F18" s="38">
        <v>170.8</v>
      </c>
      <c r="G18" s="38">
        <v>57.04</v>
      </c>
      <c r="H18" s="38"/>
      <c r="I18" s="38"/>
      <c r="J18" s="38"/>
      <c r="K18" s="38"/>
      <c r="L18" s="38">
        <v>6270.8</v>
      </c>
      <c r="M18" s="38">
        <v>2094.36</v>
      </c>
    </row>
    <row r="19" spans="1:13" x14ac:dyDescent="0.25">
      <c r="A19" s="36" t="s">
        <v>104</v>
      </c>
      <c r="B19" s="38">
        <v>90500</v>
      </c>
      <c r="C19" s="38">
        <v>47220.04</v>
      </c>
      <c r="D19" s="38"/>
      <c r="E19" s="38"/>
      <c r="F19" s="38">
        <v>3054.24</v>
      </c>
      <c r="G19" s="38">
        <v>1698.87</v>
      </c>
      <c r="H19" s="38">
        <v>18580</v>
      </c>
      <c r="I19" s="38">
        <v>13453.93</v>
      </c>
      <c r="J19" s="38"/>
      <c r="K19" s="38"/>
      <c r="L19" s="38">
        <v>112134.24</v>
      </c>
      <c r="M19" s="38">
        <v>62372.840000000004</v>
      </c>
    </row>
    <row r="20" spans="1:13" x14ac:dyDescent="0.25">
      <c r="A20" s="36" t="s">
        <v>105</v>
      </c>
      <c r="B20" s="38">
        <v>449000</v>
      </c>
      <c r="C20" s="38">
        <v>0</v>
      </c>
      <c r="D20" s="38">
        <v>101000</v>
      </c>
      <c r="E20" s="38">
        <v>0</v>
      </c>
      <c r="F20" s="38"/>
      <c r="G20" s="38"/>
      <c r="H20" s="38">
        <v>398414</v>
      </c>
      <c r="I20" s="38">
        <v>0</v>
      </c>
      <c r="J20" s="38">
        <v>759974</v>
      </c>
      <c r="K20" s="38">
        <v>0</v>
      </c>
      <c r="L20" s="38">
        <v>1708388</v>
      </c>
      <c r="M20" s="38">
        <v>0</v>
      </c>
    </row>
    <row r="21" spans="1:13" x14ac:dyDescent="0.25">
      <c r="A21" s="36" t="s">
        <v>107</v>
      </c>
      <c r="B21" s="38">
        <v>4500</v>
      </c>
      <c r="C21" s="38">
        <v>1367</v>
      </c>
      <c r="D21" s="38"/>
      <c r="E21" s="38"/>
      <c r="F21" s="38">
        <v>126</v>
      </c>
      <c r="G21" s="38">
        <v>38.28</v>
      </c>
      <c r="H21" s="38"/>
      <c r="I21" s="38"/>
      <c r="J21" s="38"/>
      <c r="K21" s="38"/>
      <c r="L21" s="38">
        <v>4626</v>
      </c>
      <c r="M21" s="38">
        <v>1405.28</v>
      </c>
    </row>
    <row r="22" spans="1:13" x14ac:dyDescent="0.25">
      <c r="A22" s="36" t="s">
        <v>185</v>
      </c>
      <c r="B22" s="38">
        <v>5418</v>
      </c>
      <c r="C22" s="38">
        <v>2007.78</v>
      </c>
      <c r="D22" s="38"/>
      <c r="E22" s="38"/>
      <c r="F22" s="38">
        <v>151.69999999999999</v>
      </c>
      <c r="G22" s="38">
        <v>56.82</v>
      </c>
      <c r="H22" s="38"/>
      <c r="I22" s="38"/>
      <c r="J22" s="38"/>
      <c r="K22" s="38"/>
      <c r="L22" s="38">
        <v>5569.7</v>
      </c>
      <c r="M22" s="38">
        <v>2064.6</v>
      </c>
    </row>
    <row r="23" spans="1:13" x14ac:dyDescent="0.25">
      <c r="A23" s="36" t="s">
        <v>146</v>
      </c>
      <c r="B23" s="38">
        <v>71984</v>
      </c>
      <c r="C23" s="38">
        <v>57504.68</v>
      </c>
      <c r="D23" s="38"/>
      <c r="E23" s="38"/>
      <c r="F23" s="38">
        <v>2015.55</v>
      </c>
      <c r="G23" s="38">
        <v>1416.71</v>
      </c>
      <c r="H23" s="38"/>
      <c r="I23" s="38"/>
      <c r="J23" s="38"/>
      <c r="K23" s="38"/>
      <c r="L23" s="38">
        <v>73999.55</v>
      </c>
      <c r="M23" s="38">
        <v>58921.39</v>
      </c>
    </row>
    <row r="24" spans="1:13" x14ac:dyDescent="0.25">
      <c r="A24" s="36" t="s">
        <v>187</v>
      </c>
      <c r="B24" s="38">
        <v>1100</v>
      </c>
      <c r="C24" s="38">
        <v>793.15</v>
      </c>
      <c r="D24" s="38"/>
      <c r="E24" s="38"/>
      <c r="F24" s="38">
        <v>149.52000000000001</v>
      </c>
      <c r="G24" s="38">
        <v>101.2</v>
      </c>
      <c r="H24" s="38">
        <v>4240</v>
      </c>
      <c r="I24" s="38">
        <v>3101.27</v>
      </c>
      <c r="J24" s="38"/>
      <c r="K24" s="38"/>
      <c r="L24" s="38">
        <v>5489.52</v>
      </c>
      <c r="M24" s="38">
        <v>3995.62</v>
      </c>
    </row>
    <row r="25" spans="1:13" x14ac:dyDescent="0.25">
      <c r="A25" s="36" t="s">
        <v>147</v>
      </c>
      <c r="B25" s="38">
        <v>4500</v>
      </c>
      <c r="C25" s="38">
        <v>3007.55</v>
      </c>
      <c r="D25" s="38"/>
      <c r="E25" s="38"/>
      <c r="F25" s="38">
        <v>126</v>
      </c>
      <c r="G25" s="38">
        <v>84.21</v>
      </c>
      <c r="H25" s="38"/>
      <c r="I25" s="38"/>
      <c r="J25" s="38"/>
      <c r="K25" s="38"/>
      <c r="L25" s="38">
        <v>4626</v>
      </c>
      <c r="M25" s="38">
        <v>3091.76</v>
      </c>
    </row>
    <row r="26" spans="1:13" x14ac:dyDescent="0.25">
      <c r="A26" s="36" t="s">
        <v>171</v>
      </c>
      <c r="B26" s="38">
        <v>18426</v>
      </c>
      <c r="C26" s="38">
        <v>5552.94</v>
      </c>
      <c r="D26" s="38"/>
      <c r="E26" s="38"/>
      <c r="F26" s="38">
        <v>515.92999999999995</v>
      </c>
      <c r="G26" s="38">
        <v>155.49</v>
      </c>
      <c r="H26" s="38"/>
      <c r="I26" s="38"/>
      <c r="J26" s="38"/>
      <c r="K26" s="38"/>
      <c r="L26" s="38">
        <v>18941.93</v>
      </c>
      <c r="M26" s="38">
        <v>5708.4299999999994</v>
      </c>
    </row>
    <row r="27" spans="1:13" x14ac:dyDescent="0.25">
      <c r="A27" s="36" t="s">
        <v>189</v>
      </c>
      <c r="B27" s="38">
        <v>16800</v>
      </c>
      <c r="C27" s="38">
        <v>15087.32</v>
      </c>
      <c r="D27" s="38"/>
      <c r="E27" s="38"/>
      <c r="F27" s="38">
        <v>470.4</v>
      </c>
      <c r="G27" s="38">
        <v>421.02</v>
      </c>
      <c r="H27" s="38"/>
      <c r="I27" s="38"/>
      <c r="J27" s="38"/>
      <c r="K27" s="38"/>
      <c r="L27" s="38">
        <v>17270.400000000001</v>
      </c>
      <c r="M27" s="38">
        <v>15508.34</v>
      </c>
    </row>
    <row r="28" spans="1:13" x14ac:dyDescent="0.25">
      <c r="A28" s="36" t="s">
        <v>191</v>
      </c>
      <c r="B28" s="38">
        <v>10450</v>
      </c>
      <c r="C28" s="38">
        <v>5797.3</v>
      </c>
      <c r="D28" s="38"/>
      <c r="E28" s="38"/>
      <c r="F28" s="38">
        <v>292.60000000000002</v>
      </c>
      <c r="G28" s="38">
        <v>162.32</v>
      </c>
      <c r="H28" s="38"/>
      <c r="I28" s="38"/>
      <c r="J28" s="38"/>
      <c r="K28" s="38"/>
      <c r="L28" s="38">
        <v>10742.6</v>
      </c>
      <c r="M28" s="38">
        <v>5959.62</v>
      </c>
    </row>
    <row r="29" spans="1:13" x14ac:dyDescent="0.25">
      <c r="A29" s="36" t="s">
        <v>148</v>
      </c>
      <c r="B29" s="38">
        <v>28831</v>
      </c>
      <c r="C29" s="38">
        <v>23689.57</v>
      </c>
      <c r="D29" s="38"/>
      <c r="E29" s="38"/>
      <c r="F29" s="38">
        <v>1304.77</v>
      </c>
      <c r="G29" s="38">
        <v>870.57</v>
      </c>
      <c r="H29" s="38">
        <v>17768</v>
      </c>
      <c r="I29" s="38">
        <v>9732.0499999999993</v>
      </c>
      <c r="J29" s="38"/>
      <c r="K29" s="38"/>
      <c r="L29" s="38">
        <v>47903.770000000004</v>
      </c>
      <c r="M29" s="38">
        <v>34292.19</v>
      </c>
    </row>
    <row r="30" spans="1:13" x14ac:dyDescent="0.25">
      <c r="A30" s="36" t="s">
        <v>193</v>
      </c>
      <c r="B30" s="38">
        <v>3500</v>
      </c>
      <c r="C30" s="38">
        <v>586.74</v>
      </c>
      <c r="D30" s="38"/>
      <c r="E30" s="38"/>
      <c r="F30" s="38">
        <v>98</v>
      </c>
      <c r="G30" s="38">
        <v>16.43</v>
      </c>
      <c r="H30" s="38"/>
      <c r="I30" s="38"/>
      <c r="J30" s="38"/>
      <c r="K30" s="38"/>
      <c r="L30" s="38">
        <v>3598</v>
      </c>
      <c r="M30" s="38">
        <v>603.16999999999996</v>
      </c>
    </row>
    <row r="31" spans="1:13" x14ac:dyDescent="0.25">
      <c r="A31" s="36" t="s">
        <v>195</v>
      </c>
      <c r="B31" s="38">
        <v>6780</v>
      </c>
      <c r="C31" s="38">
        <v>5374.1</v>
      </c>
      <c r="D31" s="38"/>
      <c r="E31" s="38"/>
      <c r="F31" s="38">
        <v>189.84</v>
      </c>
      <c r="G31" s="38">
        <v>143.72</v>
      </c>
      <c r="H31" s="38"/>
      <c r="I31" s="38"/>
      <c r="J31" s="38"/>
      <c r="K31" s="38"/>
      <c r="L31" s="38">
        <v>6969.84</v>
      </c>
      <c r="M31" s="38">
        <v>5517.8200000000006</v>
      </c>
    </row>
    <row r="32" spans="1:13" x14ac:dyDescent="0.25">
      <c r="A32" s="36" t="s">
        <v>173</v>
      </c>
      <c r="B32" s="38">
        <v>15000</v>
      </c>
      <c r="C32" s="38">
        <v>6919.38</v>
      </c>
      <c r="D32" s="38"/>
      <c r="E32" s="38"/>
      <c r="F32" s="38">
        <v>420</v>
      </c>
      <c r="G32" s="38">
        <v>115.21</v>
      </c>
      <c r="H32" s="38"/>
      <c r="I32" s="38"/>
      <c r="J32" s="38"/>
      <c r="K32" s="38"/>
      <c r="L32" s="38">
        <v>15420</v>
      </c>
      <c r="M32" s="38">
        <v>7034.59</v>
      </c>
    </row>
    <row r="33" spans="1:13" x14ac:dyDescent="0.25">
      <c r="A33" s="36" t="s">
        <v>197</v>
      </c>
      <c r="B33" s="38">
        <v>20000</v>
      </c>
      <c r="C33" s="38">
        <v>7321.24</v>
      </c>
      <c r="D33" s="38"/>
      <c r="E33" s="38"/>
      <c r="F33" s="38">
        <v>560</v>
      </c>
      <c r="G33" s="38">
        <v>124.06</v>
      </c>
      <c r="H33" s="38"/>
      <c r="I33" s="38"/>
      <c r="J33" s="38"/>
      <c r="K33" s="38"/>
      <c r="L33" s="38">
        <v>20560</v>
      </c>
      <c r="M33" s="38">
        <v>7445.3</v>
      </c>
    </row>
    <row r="34" spans="1:13" x14ac:dyDescent="0.25">
      <c r="A34" s="36" t="s">
        <v>175</v>
      </c>
      <c r="B34" s="38">
        <v>0</v>
      </c>
      <c r="C34" s="38">
        <v>526.27</v>
      </c>
      <c r="D34" s="38"/>
      <c r="E34" s="38"/>
      <c r="F34" s="38">
        <v>2429.14</v>
      </c>
      <c r="G34" s="38">
        <v>1664.39</v>
      </c>
      <c r="H34" s="38">
        <v>86755</v>
      </c>
      <c r="I34" s="38">
        <v>64711.15</v>
      </c>
      <c r="J34" s="38"/>
      <c r="K34" s="38"/>
      <c r="L34" s="38">
        <v>89184.14</v>
      </c>
      <c r="M34" s="38">
        <v>66901.81</v>
      </c>
    </row>
    <row r="35" spans="1:13" x14ac:dyDescent="0.25">
      <c r="A35" s="36" t="s">
        <v>149</v>
      </c>
      <c r="B35" s="38">
        <v>400</v>
      </c>
      <c r="C35" s="38">
        <v>538.17999999999995</v>
      </c>
      <c r="D35" s="38"/>
      <c r="E35" s="38"/>
      <c r="F35" s="38">
        <v>3233.69</v>
      </c>
      <c r="G35" s="38">
        <v>1857.83</v>
      </c>
      <c r="H35" s="38">
        <v>115089</v>
      </c>
      <c r="I35" s="38">
        <v>72630.429999999993</v>
      </c>
      <c r="J35" s="38"/>
      <c r="K35" s="38"/>
      <c r="L35" s="38">
        <v>118722.69</v>
      </c>
      <c r="M35" s="38">
        <v>75026.439999999988</v>
      </c>
    </row>
    <row r="36" spans="1:13" x14ac:dyDescent="0.25">
      <c r="A36" s="36" t="s">
        <v>150</v>
      </c>
      <c r="B36" s="38">
        <v>8000</v>
      </c>
      <c r="C36" s="38">
        <v>6096</v>
      </c>
      <c r="D36" s="38"/>
      <c r="E36" s="38"/>
      <c r="F36" s="38">
        <v>224</v>
      </c>
      <c r="G36" s="38">
        <v>170.69</v>
      </c>
      <c r="H36" s="38"/>
      <c r="I36" s="38"/>
      <c r="J36" s="38"/>
      <c r="K36" s="38"/>
      <c r="L36" s="38">
        <v>8224</v>
      </c>
      <c r="M36" s="38">
        <v>6266.69</v>
      </c>
    </row>
    <row r="37" spans="1:13" x14ac:dyDescent="0.25">
      <c r="A37" s="36" t="s">
        <v>151</v>
      </c>
      <c r="B37" s="38">
        <v>27592</v>
      </c>
      <c r="C37" s="38">
        <v>26286.32</v>
      </c>
      <c r="D37" s="38"/>
      <c r="E37" s="38"/>
      <c r="F37" s="38">
        <v>3030.5</v>
      </c>
      <c r="G37" s="38">
        <v>1601.65</v>
      </c>
      <c r="H37" s="38">
        <v>80640</v>
      </c>
      <c r="I37" s="38">
        <v>31024.86</v>
      </c>
      <c r="J37" s="38"/>
      <c r="K37" s="38"/>
      <c r="L37" s="38">
        <v>111262.5</v>
      </c>
      <c r="M37" s="38">
        <v>58912.83</v>
      </c>
    </row>
    <row r="38" spans="1:13" x14ac:dyDescent="0.25">
      <c r="A38" s="36" t="s">
        <v>177</v>
      </c>
      <c r="B38" s="38">
        <v>1450</v>
      </c>
      <c r="C38" s="38">
        <v>187.03</v>
      </c>
      <c r="D38" s="38"/>
      <c r="E38" s="38"/>
      <c r="F38" s="38">
        <v>40.6</v>
      </c>
      <c r="G38" s="38">
        <v>5.24</v>
      </c>
      <c r="H38" s="38"/>
      <c r="I38" s="38"/>
      <c r="J38" s="38"/>
      <c r="K38" s="38"/>
      <c r="L38" s="38">
        <v>1490.6</v>
      </c>
      <c r="M38" s="38">
        <v>192.27</v>
      </c>
    </row>
    <row r="39" spans="1:13" x14ac:dyDescent="0.25">
      <c r="A39" s="36" t="s">
        <v>152</v>
      </c>
      <c r="B39" s="38">
        <v>30000</v>
      </c>
      <c r="C39" s="38">
        <v>14869.01</v>
      </c>
      <c r="D39" s="38"/>
      <c r="E39" s="38"/>
      <c r="F39" s="38">
        <v>840</v>
      </c>
      <c r="G39" s="38">
        <v>403.46</v>
      </c>
      <c r="H39" s="38"/>
      <c r="I39" s="38"/>
      <c r="J39" s="38"/>
      <c r="K39" s="38"/>
      <c r="L39" s="38">
        <v>30840</v>
      </c>
      <c r="M39" s="38">
        <v>15272.47</v>
      </c>
    </row>
    <row r="40" spans="1:13" x14ac:dyDescent="0.25">
      <c r="A40" s="36" t="s">
        <v>153</v>
      </c>
      <c r="B40" s="38">
        <v>142996</v>
      </c>
      <c r="C40" s="38">
        <v>92996.89</v>
      </c>
      <c r="D40" s="38"/>
      <c r="E40" s="38"/>
      <c r="F40" s="38">
        <v>4003.89</v>
      </c>
      <c r="G40" s="38">
        <v>2642.75</v>
      </c>
      <c r="H40" s="38"/>
      <c r="I40" s="38"/>
      <c r="J40" s="38"/>
      <c r="K40" s="38"/>
      <c r="L40" s="38">
        <v>146999.89000000001</v>
      </c>
      <c r="M40" s="38">
        <v>95639.64</v>
      </c>
    </row>
    <row r="41" spans="1:13" x14ac:dyDescent="0.25">
      <c r="A41" s="36" t="s">
        <v>179</v>
      </c>
      <c r="B41" s="38">
        <v>3216</v>
      </c>
      <c r="C41" s="38">
        <v>0</v>
      </c>
      <c r="D41" s="38"/>
      <c r="E41" s="38"/>
      <c r="F41" s="38">
        <v>90.05</v>
      </c>
      <c r="G41" s="38">
        <v>0</v>
      </c>
      <c r="H41" s="38"/>
      <c r="I41" s="38"/>
      <c r="J41" s="38"/>
      <c r="K41" s="38"/>
      <c r="L41" s="38">
        <v>3306.05</v>
      </c>
      <c r="M41" s="38">
        <v>0</v>
      </c>
    </row>
    <row r="42" spans="1:13" x14ac:dyDescent="0.25">
      <c r="A42" s="36" t="s">
        <v>154</v>
      </c>
      <c r="B42" s="38">
        <v>12549</v>
      </c>
      <c r="C42" s="38">
        <v>1716.55</v>
      </c>
      <c r="D42" s="38"/>
      <c r="E42" s="38"/>
      <c r="F42" s="38">
        <v>351.37</v>
      </c>
      <c r="G42" s="38">
        <v>4.43</v>
      </c>
      <c r="H42" s="38"/>
      <c r="I42" s="38"/>
      <c r="J42" s="38"/>
      <c r="K42" s="38"/>
      <c r="L42" s="38">
        <v>12900.37</v>
      </c>
      <c r="M42" s="38">
        <v>1720.98</v>
      </c>
    </row>
    <row r="43" spans="1:13" x14ac:dyDescent="0.25">
      <c r="A43" s="36" t="s">
        <v>155</v>
      </c>
      <c r="B43" s="38">
        <v>10022</v>
      </c>
      <c r="C43" s="38">
        <v>9106.9699999999993</v>
      </c>
      <c r="D43" s="38"/>
      <c r="E43" s="38"/>
      <c r="F43" s="38">
        <v>517.5</v>
      </c>
      <c r="G43" s="38">
        <v>370.91</v>
      </c>
      <c r="H43" s="38">
        <v>8460</v>
      </c>
      <c r="I43" s="38">
        <v>4140</v>
      </c>
      <c r="J43" s="38"/>
      <c r="K43" s="38"/>
      <c r="L43" s="38">
        <v>18999.5</v>
      </c>
      <c r="M43" s="38">
        <v>13617.88</v>
      </c>
    </row>
    <row r="44" spans="1:13" x14ac:dyDescent="0.25">
      <c r="A44" s="36" t="s">
        <v>156</v>
      </c>
      <c r="B44" s="38">
        <v>95316</v>
      </c>
      <c r="C44" s="38">
        <v>49754.41</v>
      </c>
      <c r="D44" s="38"/>
      <c r="E44" s="38"/>
      <c r="F44" s="38">
        <v>3826.93</v>
      </c>
      <c r="G44" s="38">
        <v>1899.55</v>
      </c>
      <c r="H44" s="38">
        <v>41360</v>
      </c>
      <c r="I44" s="38">
        <v>20418.05</v>
      </c>
      <c r="J44" s="38"/>
      <c r="K44" s="38"/>
      <c r="L44" s="38">
        <v>140502.93</v>
      </c>
      <c r="M44" s="38">
        <v>72072.010000000009</v>
      </c>
    </row>
    <row r="45" spans="1:13" x14ac:dyDescent="0.25">
      <c r="A45" s="36" t="s">
        <v>181</v>
      </c>
      <c r="B45" s="38">
        <v>40500</v>
      </c>
      <c r="C45" s="38">
        <v>21960.240000000002</v>
      </c>
      <c r="D45" s="38"/>
      <c r="E45" s="38"/>
      <c r="F45" s="38">
        <v>1134</v>
      </c>
      <c r="G45" s="38">
        <v>599.13</v>
      </c>
      <c r="H45" s="38"/>
      <c r="I45" s="38"/>
      <c r="J45" s="38"/>
      <c r="K45" s="38"/>
      <c r="L45" s="38">
        <v>41634</v>
      </c>
      <c r="M45" s="38">
        <v>22559.370000000003</v>
      </c>
    </row>
    <row r="46" spans="1:13" x14ac:dyDescent="0.25">
      <c r="A46" s="36" t="s">
        <v>199</v>
      </c>
      <c r="B46" s="38">
        <v>3405</v>
      </c>
      <c r="C46" s="38">
        <v>1897.79</v>
      </c>
      <c r="D46" s="38"/>
      <c r="E46" s="38"/>
      <c r="F46" s="38">
        <v>1446.56</v>
      </c>
      <c r="G46" s="38">
        <v>869.62</v>
      </c>
      <c r="H46" s="38">
        <v>48258</v>
      </c>
      <c r="I46" s="38">
        <v>29333.14</v>
      </c>
      <c r="J46" s="38"/>
      <c r="K46" s="38"/>
      <c r="L46" s="38">
        <v>53109.56</v>
      </c>
      <c r="M46" s="38">
        <v>32100.55</v>
      </c>
    </row>
    <row r="47" spans="1:13" x14ac:dyDescent="0.25">
      <c r="A47" s="36" t="s">
        <v>157</v>
      </c>
      <c r="B47" s="38">
        <v>10500</v>
      </c>
      <c r="C47" s="38">
        <v>7108.62</v>
      </c>
      <c r="D47" s="38"/>
      <c r="E47" s="38"/>
      <c r="F47" s="38">
        <v>294</v>
      </c>
      <c r="G47" s="38">
        <v>198.49</v>
      </c>
      <c r="H47" s="38"/>
      <c r="I47" s="38"/>
      <c r="J47" s="38"/>
      <c r="K47" s="38"/>
      <c r="L47" s="38">
        <v>10794</v>
      </c>
      <c r="M47" s="38">
        <v>7307.11</v>
      </c>
    </row>
    <row r="48" spans="1:13" x14ac:dyDescent="0.25">
      <c r="A48" s="36" t="s">
        <v>339</v>
      </c>
      <c r="B48" s="38">
        <v>60000</v>
      </c>
      <c r="C48" s="38">
        <v>276335.82</v>
      </c>
      <c r="D48" s="38"/>
      <c r="E48" s="38"/>
      <c r="F48" s="38">
        <v>1680</v>
      </c>
      <c r="G48" s="38">
        <v>94138</v>
      </c>
      <c r="H48" s="38"/>
      <c r="I48" s="38"/>
      <c r="J48" s="38"/>
      <c r="K48" s="38"/>
      <c r="L48" s="38">
        <v>61680</v>
      </c>
      <c r="M48" s="38">
        <v>370473.82</v>
      </c>
    </row>
    <row r="49" spans="1:13" x14ac:dyDescent="0.25">
      <c r="A49" s="36" t="s">
        <v>108</v>
      </c>
      <c r="B49" s="38">
        <v>75000</v>
      </c>
      <c r="C49" s="38">
        <v>65935.42</v>
      </c>
      <c r="D49" s="38"/>
      <c r="E49" s="38"/>
      <c r="F49" s="38">
        <v>2283.6799999999998</v>
      </c>
      <c r="G49" s="38">
        <v>1963.52</v>
      </c>
      <c r="H49" s="38">
        <v>6560</v>
      </c>
      <c r="I49" s="38">
        <v>5319.33</v>
      </c>
      <c r="J49" s="38"/>
      <c r="K49" s="38"/>
      <c r="L49" s="38">
        <v>83843.679999999993</v>
      </c>
      <c r="M49" s="38">
        <v>73218.27</v>
      </c>
    </row>
    <row r="50" spans="1:13" x14ac:dyDescent="0.25">
      <c r="A50" s="36" t="s">
        <v>110</v>
      </c>
      <c r="B50" s="38">
        <v>369570</v>
      </c>
      <c r="C50" s="38">
        <v>334749.31</v>
      </c>
      <c r="D50" s="38"/>
      <c r="E50" s="38"/>
      <c r="F50" s="38">
        <v>12313.28</v>
      </c>
      <c r="G50" s="38">
        <v>10153.01</v>
      </c>
      <c r="H50" s="38">
        <v>70190</v>
      </c>
      <c r="I50" s="38">
        <v>34851.35</v>
      </c>
      <c r="J50" s="38"/>
      <c r="K50" s="38"/>
      <c r="L50" s="38">
        <v>452073.28</v>
      </c>
      <c r="M50" s="38">
        <v>379753.67</v>
      </c>
    </row>
    <row r="51" spans="1:13" x14ac:dyDescent="0.25">
      <c r="A51" s="36" t="s">
        <v>158</v>
      </c>
      <c r="B51" s="38">
        <v>15000</v>
      </c>
      <c r="C51" s="38">
        <v>10719.21</v>
      </c>
      <c r="D51" s="38"/>
      <c r="E51" s="38"/>
      <c r="F51" s="38">
        <v>2704.03</v>
      </c>
      <c r="G51" s="38">
        <v>1557.99</v>
      </c>
      <c r="H51" s="38">
        <v>14864</v>
      </c>
      <c r="I51" s="38">
        <v>11592.87</v>
      </c>
      <c r="J51" s="38">
        <v>66708.58</v>
      </c>
      <c r="K51" s="38">
        <v>39738.03</v>
      </c>
      <c r="L51" s="38">
        <v>99276.61</v>
      </c>
      <c r="M51" s="38">
        <v>63608.1</v>
      </c>
    </row>
    <row r="52" spans="1:13" x14ac:dyDescent="0.25">
      <c r="A52" s="36" t="s">
        <v>111</v>
      </c>
      <c r="B52" s="38">
        <v>8000</v>
      </c>
      <c r="C52" s="38">
        <v>7091.09</v>
      </c>
      <c r="D52" s="38"/>
      <c r="E52" s="38"/>
      <c r="F52" s="38">
        <v>6200.24</v>
      </c>
      <c r="G52" s="38">
        <v>5793.92</v>
      </c>
      <c r="H52" s="38">
        <v>12600</v>
      </c>
      <c r="I52" s="38">
        <v>4685.3</v>
      </c>
      <c r="J52" s="38">
        <v>200837.08</v>
      </c>
      <c r="K52" s="38">
        <v>202732.6</v>
      </c>
      <c r="L52" s="38">
        <v>227637.31999999998</v>
      </c>
      <c r="M52" s="38">
        <v>220302.91</v>
      </c>
    </row>
    <row r="53" spans="1:13" x14ac:dyDescent="0.25">
      <c r="A53" s="36" t="s">
        <v>112</v>
      </c>
      <c r="B53" s="38">
        <v>24000</v>
      </c>
      <c r="C53" s="38">
        <v>13450.89</v>
      </c>
      <c r="D53" s="38"/>
      <c r="E53" s="38"/>
      <c r="F53" s="38">
        <v>977.76</v>
      </c>
      <c r="G53" s="38">
        <v>621.57000000000005</v>
      </c>
      <c r="H53" s="38">
        <v>10920</v>
      </c>
      <c r="I53" s="38">
        <v>8318.68</v>
      </c>
      <c r="J53" s="38"/>
      <c r="K53" s="38"/>
      <c r="L53" s="38">
        <v>35897.759999999995</v>
      </c>
      <c r="M53" s="38">
        <v>22391.14</v>
      </c>
    </row>
    <row r="54" spans="1:13" x14ac:dyDescent="0.25">
      <c r="A54" s="36" t="s">
        <v>113</v>
      </c>
      <c r="B54" s="38">
        <v>36800</v>
      </c>
      <c r="C54" s="38">
        <v>16415.509999999998</v>
      </c>
      <c r="D54" s="38"/>
      <c r="E54" s="38"/>
      <c r="F54" s="38">
        <v>1030.4000000000001</v>
      </c>
      <c r="G54" s="38">
        <v>394.15</v>
      </c>
      <c r="H54" s="38"/>
      <c r="I54" s="38"/>
      <c r="J54" s="38"/>
      <c r="K54" s="38"/>
      <c r="L54" s="38">
        <v>37830.400000000001</v>
      </c>
      <c r="M54" s="38">
        <v>16809.66</v>
      </c>
    </row>
    <row r="55" spans="1:13" x14ac:dyDescent="0.25">
      <c r="A55" s="36" t="s">
        <v>115</v>
      </c>
      <c r="B55" s="38">
        <v>160147</v>
      </c>
      <c r="C55" s="38">
        <v>78338.2</v>
      </c>
      <c r="D55" s="38"/>
      <c r="E55" s="38"/>
      <c r="F55" s="38">
        <v>5549.26</v>
      </c>
      <c r="G55" s="38">
        <v>3020.36</v>
      </c>
      <c r="H55" s="38">
        <v>38041</v>
      </c>
      <c r="I55" s="38">
        <v>30879.65</v>
      </c>
      <c r="J55" s="38"/>
      <c r="K55" s="38"/>
      <c r="L55" s="38">
        <v>203737.26</v>
      </c>
      <c r="M55" s="38">
        <v>112238.20999999999</v>
      </c>
    </row>
    <row r="56" spans="1:13" x14ac:dyDescent="0.25">
      <c r="A56" s="36" t="s">
        <v>92</v>
      </c>
      <c r="B56" s="38">
        <v>174590</v>
      </c>
      <c r="C56" s="38">
        <v>150098.29</v>
      </c>
      <c r="D56" s="38"/>
      <c r="E56" s="38"/>
      <c r="F56" s="38">
        <v>6009.92</v>
      </c>
      <c r="G56" s="38">
        <v>4570.41</v>
      </c>
      <c r="H56" s="38">
        <v>40050</v>
      </c>
      <c r="I56" s="38">
        <v>14032.66</v>
      </c>
      <c r="J56" s="38"/>
      <c r="K56" s="38"/>
      <c r="L56" s="38">
        <v>220649.92</v>
      </c>
      <c r="M56" s="38">
        <v>168701.36000000002</v>
      </c>
    </row>
    <row r="57" spans="1:13" x14ac:dyDescent="0.25">
      <c r="A57" s="36" t="s">
        <v>117</v>
      </c>
      <c r="B57" s="38">
        <v>13800</v>
      </c>
      <c r="C57" s="38">
        <v>4861.49</v>
      </c>
      <c r="D57" s="38"/>
      <c r="E57" s="38"/>
      <c r="F57" s="38">
        <v>1840.94</v>
      </c>
      <c r="G57" s="38">
        <v>1500.02</v>
      </c>
      <c r="H57" s="38"/>
      <c r="I57" s="38"/>
      <c r="J57" s="38">
        <v>51947.86</v>
      </c>
      <c r="K57" s="38">
        <v>52454.16</v>
      </c>
      <c r="L57" s="38">
        <v>67588.800000000003</v>
      </c>
      <c r="M57" s="38">
        <v>58815.670000000006</v>
      </c>
    </row>
    <row r="58" spans="1:13" x14ac:dyDescent="0.25">
      <c r="A58" s="36" t="s">
        <v>118</v>
      </c>
      <c r="B58" s="38">
        <v>13985</v>
      </c>
      <c r="C58" s="38">
        <v>8315.5</v>
      </c>
      <c r="D58" s="38"/>
      <c r="E58" s="38"/>
      <c r="F58" s="38">
        <v>391.58</v>
      </c>
      <c r="G58" s="38">
        <v>232.83</v>
      </c>
      <c r="H58" s="38"/>
      <c r="I58" s="38"/>
      <c r="J58" s="38"/>
      <c r="K58" s="38"/>
      <c r="L58" s="38">
        <v>14376.58</v>
      </c>
      <c r="M58" s="38">
        <v>8548.33</v>
      </c>
    </row>
    <row r="59" spans="1:13" x14ac:dyDescent="0.25">
      <c r="A59" s="36" t="s">
        <v>120</v>
      </c>
      <c r="B59" s="38">
        <v>20020</v>
      </c>
      <c r="C59" s="38">
        <v>17467.689999999999</v>
      </c>
      <c r="D59" s="38"/>
      <c r="E59" s="38"/>
      <c r="F59" s="38">
        <v>4569.58</v>
      </c>
      <c r="G59" s="38">
        <v>3956.76</v>
      </c>
      <c r="H59" s="38">
        <v>6900</v>
      </c>
      <c r="I59" s="38">
        <v>7195</v>
      </c>
      <c r="J59" s="38">
        <v>136279.38</v>
      </c>
      <c r="K59" s="38">
        <v>131823.95000000001</v>
      </c>
      <c r="L59" s="38">
        <v>167768.96000000002</v>
      </c>
      <c r="M59" s="38">
        <v>160443.40000000002</v>
      </c>
    </row>
    <row r="60" spans="1:13" x14ac:dyDescent="0.25">
      <c r="A60" s="36" t="s">
        <v>121</v>
      </c>
      <c r="B60" s="38">
        <v>7782</v>
      </c>
      <c r="C60" s="38">
        <v>2802.77</v>
      </c>
      <c r="D60" s="38"/>
      <c r="E60" s="38"/>
      <c r="F60" s="38">
        <v>217.9</v>
      </c>
      <c r="G60" s="38">
        <v>75.680000000000007</v>
      </c>
      <c r="H60" s="38"/>
      <c r="I60" s="38"/>
      <c r="J60" s="38"/>
      <c r="K60" s="38"/>
      <c r="L60" s="38">
        <v>7999.9</v>
      </c>
      <c r="M60" s="38">
        <v>2878.45</v>
      </c>
    </row>
    <row r="61" spans="1:13" x14ac:dyDescent="0.25">
      <c r="A61" s="36" t="s">
        <v>122</v>
      </c>
      <c r="B61" s="38">
        <v>60000</v>
      </c>
      <c r="C61" s="38">
        <v>19066.48</v>
      </c>
      <c r="D61" s="38"/>
      <c r="E61" s="38"/>
      <c r="F61" s="38">
        <v>1680</v>
      </c>
      <c r="G61" s="38">
        <v>586.46</v>
      </c>
      <c r="H61" s="38"/>
      <c r="I61" s="38"/>
      <c r="J61" s="38"/>
      <c r="K61" s="38"/>
      <c r="L61" s="38">
        <v>61680</v>
      </c>
      <c r="M61" s="38">
        <v>19652.939999999999</v>
      </c>
    </row>
    <row r="62" spans="1:13" x14ac:dyDescent="0.25">
      <c r="A62" s="36" t="s">
        <v>123</v>
      </c>
      <c r="B62" s="38">
        <v>30100</v>
      </c>
      <c r="C62" s="38">
        <v>23062.42</v>
      </c>
      <c r="D62" s="38"/>
      <c r="E62" s="38"/>
      <c r="F62" s="38">
        <v>1928.95</v>
      </c>
      <c r="G62" s="38">
        <v>1127.3800000000001</v>
      </c>
      <c r="H62" s="38">
        <v>38791</v>
      </c>
      <c r="I62" s="38">
        <v>18958.64</v>
      </c>
      <c r="J62" s="38"/>
      <c r="K62" s="38"/>
      <c r="L62" s="38">
        <v>70819.95</v>
      </c>
      <c r="M62" s="38">
        <v>43148.44</v>
      </c>
    </row>
    <row r="63" spans="1:13" x14ac:dyDescent="0.25">
      <c r="A63" s="36" t="s">
        <v>124</v>
      </c>
      <c r="B63" s="38">
        <v>40000</v>
      </c>
      <c r="C63" s="38">
        <v>287.48</v>
      </c>
      <c r="D63" s="38"/>
      <c r="E63" s="38"/>
      <c r="F63" s="38">
        <v>1120</v>
      </c>
      <c r="G63" s="38">
        <v>8.0500000000000007</v>
      </c>
      <c r="H63" s="38"/>
      <c r="I63" s="38"/>
      <c r="J63" s="38"/>
      <c r="K63" s="38"/>
      <c r="L63" s="38">
        <v>41120</v>
      </c>
      <c r="M63" s="38">
        <v>295.53000000000003</v>
      </c>
    </row>
    <row r="64" spans="1:13" s="46" customFormat="1" x14ac:dyDescent="0.25">
      <c r="A64" s="36" t="s">
        <v>125</v>
      </c>
      <c r="B64" s="38">
        <v>6300</v>
      </c>
      <c r="C64" s="38">
        <v>7119.83</v>
      </c>
      <c r="D64" s="38"/>
      <c r="E64" s="38"/>
      <c r="F64" s="38">
        <v>6140.49</v>
      </c>
      <c r="G64" s="38">
        <v>4755.84</v>
      </c>
      <c r="H64" s="38">
        <v>6560</v>
      </c>
      <c r="I64" s="38">
        <v>17907.13</v>
      </c>
      <c r="J64" s="38">
        <v>206443.23</v>
      </c>
      <c r="K64" s="38">
        <v>159397.29999999999</v>
      </c>
      <c r="L64" s="38">
        <v>225443.72</v>
      </c>
      <c r="M64" s="38">
        <v>189180.09999999998</v>
      </c>
    </row>
    <row r="65" spans="1:13" s="46" customFormat="1" x14ac:dyDescent="0.25">
      <c r="A65" s="36" t="s">
        <v>127</v>
      </c>
      <c r="B65" s="38">
        <v>4000</v>
      </c>
      <c r="C65" s="38">
        <v>2617.94</v>
      </c>
      <c r="D65" s="38"/>
      <c r="E65" s="38"/>
      <c r="F65" s="38">
        <v>660.1</v>
      </c>
      <c r="G65" s="38">
        <v>272.91000000000003</v>
      </c>
      <c r="H65" s="38">
        <v>19575</v>
      </c>
      <c r="I65" s="38">
        <v>7587.92</v>
      </c>
      <c r="J65" s="38"/>
      <c r="K65" s="38"/>
      <c r="L65" s="38">
        <v>24235.1</v>
      </c>
      <c r="M65" s="38">
        <v>10478.77</v>
      </c>
    </row>
    <row r="66" spans="1:13" s="46" customFormat="1" x14ac:dyDescent="0.25">
      <c r="A66" s="36" t="s">
        <v>128</v>
      </c>
      <c r="B66" s="38">
        <v>1900</v>
      </c>
      <c r="C66" s="38">
        <v>695</v>
      </c>
      <c r="D66" s="38"/>
      <c r="E66" s="38"/>
      <c r="F66" s="38">
        <v>188.66</v>
      </c>
      <c r="G66" s="38">
        <v>122.7</v>
      </c>
      <c r="H66" s="38">
        <v>4838</v>
      </c>
      <c r="I66" s="38">
        <v>3687.25</v>
      </c>
      <c r="J66" s="38"/>
      <c r="K66" s="38"/>
      <c r="L66" s="38">
        <v>6926.66</v>
      </c>
      <c r="M66" s="38">
        <v>4504.95</v>
      </c>
    </row>
    <row r="67" spans="1:13" s="46" customFormat="1" x14ac:dyDescent="0.25">
      <c r="A67" s="36" t="s">
        <v>129</v>
      </c>
      <c r="B67" s="38">
        <v>35000</v>
      </c>
      <c r="C67" s="38">
        <v>26030.05</v>
      </c>
      <c r="D67" s="38"/>
      <c r="E67" s="38"/>
      <c r="F67" s="38">
        <v>2038.4</v>
      </c>
      <c r="G67" s="38">
        <v>1649.12</v>
      </c>
      <c r="H67" s="38">
        <v>37800</v>
      </c>
      <c r="I67" s="38">
        <v>35703.75</v>
      </c>
      <c r="J67" s="38"/>
      <c r="K67" s="38"/>
      <c r="L67" s="38">
        <v>74838.399999999994</v>
      </c>
      <c r="M67" s="38">
        <v>63382.92</v>
      </c>
    </row>
    <row r="68" spans="1:13" s="46" customFormat="1" x14ac:dyDescent="0.25">
      <c r="A68" s="36" t="s">
        <v>130</v>
      </c>
      <c r="B68" s="38">
        <v>23889</v>
      </c>
      <c r="C68" s="38">
        <v>9822.8700000000008</v>
      </c>
      <c r="D68" s="38"/>
      <c r="E68" s="38"/>
      <c r="F68" s="38">
        <v>4442.8100000000004</v>
      </c>
      <c r="G68" s="38">
        <v>2444.89</v>
      </c>
      <c r="H68" s="38">
        <v>8800</v>
      </c>
      <c r="I68" s="38">
        <v>7207.59</v>
      </c>
      <c r="J68" s="38">
        <v>125982.73</v>
      </c>
      <c r="K68" s="38">
        <v>74157.149999999994</v>
      </c>
      <c r="L68" s="38">
        <v>163114.53999999998</v>
      </c>
      <c r="M68" s="38">
        <v>93632.5</v>
      </c>
    </row>
    <row r="69" spans="1:13" s="46" customFormat="1" x14ac:dyDescent="0.25">
      <c r="A69" s="36" t="s">
        <v>132</v>
      </c>
      <c r="B69" s="38">
        <v>5250</v>
      </c>
      <c r="C69" s="38">
        <v>4671.09</v>
      </c>
      <c r="D69" s="38"/>
      <c r="E69" s="38"/>
      <c r="F69" s="38">
        <v>147</v>
      </c>
      <c r="G69" s="38">
        <v>121.9</v>
      </c>
      <c r="H69" s="38"/>
      <c r="I69" s="38"/>
      <c r="J69" s="38"/>
      <c r="K69" s="38"/>
      <c r="L69" s="38">
        <v>5397</v>
      </c>
      <c r="M69" s="38">
        <v>4792.99</v>
      </c>
    </row>
    <row r="70" spans="1:13" s="46" customFormat="1" x14ac:dyDescent="0.25">
      <c r="A70" s="36" t="s">
        <v>133</v>
      </c>
      <c r="B70" s="38">
        <v>6000</v>
      </c>
      <c r="C70" s="38">
        <v>0</v>
      </c>
      <c r="D70" s="38"/>
      <c r="E70" s="38"/>
      <c r="F70" s="38">
        <v>168</v>
      </c>
      <c r="G70" s="38">
        <v>0</v>
      </c>
      <c r="H70" s="38"/>
      <c r="I70" s="38"/>
      <c r="J70" s="38"/>
      <c r="K70" s="38"/>
      <c r="L70" s="38">
        <v>6168</v>
      </c>
      <c r="M70" s="38">
        <v>0</v>
      </c>
    </row>
    <row r="71" spans="1:13" s="46" customFormat="1" x14ac:dyDescent="0.25">
      <c r="A71" s="36" t="s">
        <v>340</v>
      </c>
      <c r="B71" s="38">
        <v>0</v>
      </c>
      <c r="C71" s="38">
        <v>56.27</v>
      </c>
      <c r="D71" s="38"/>
      <c r="E71" s="38"/>
      <c r="F71" s="38">
        <v>0</v>
      </c>
      <c r="G71" s="38">
        <v>1.58</v>
      </c>
      <c r="H71" s="38"/>
      <c r="I71" s="38"/>
      <c r="J71" s="38"/>
      <c r="K71" s="38"/>
      <c r="L71" s="38">
        <v>0</v>
      </c>
      <c r="M71" s="38">
        <v>57.85</v>
      </c>
    </row>
    <row r="72" spans="1:13" s="46" customFormat="1" x14ac:dyDescent="0.25">
      <c r="A72" s="36" t="s">
        <v>134</v>
      </c>
      <c r="B72" s="38">
        <v>64089</v>
      </c>
      <c r="C72" s="38">
        <v>60418.99</v>
      </c>
      <c r="D72" s="38"/>
      <c r="E72" s="38"/>
      <c r="F72" s="38">
        <v>1794.49</v>
      </c>
      <c r="G72" s="38">
        <v>1642.42</v>
      </c>
      <c r="H72" s="38"/>
      <c r="I72" s="38"/>
      <c r="J72" s="38"/>
      <c r="K72" s="38"/>
      <c r="L72" s="38">
        <v>65883.490000000005</v>
      </c>
      <c r="M72" s="38">
        <v>62061.409999999996</v>
      </c>
    </row>
    <row r="73" spans="1:13" s="46" customFormat="1" x14ac:dyDescent="0.25">
      <c r="A73" s="36" t="s">
        <v>135</v>
      </c>
      <c r="B73" s="38">
        <v>16530</v>
      </c>
      <c r="C73" s="38">
        <v>12745.87</v>
      </c>
      <c r="D73" s="38"/>
      <c r="E73" s="38"/>
      <c r="F73" s="38">
        <v>1416.18</v>
      </c>
      <c r="G73" s="38">
        <v>825.89</v>
      </c>
      <c r="H73" s="38">
        <v>34048</v>
      </c>
      <c r="I73" s="38">
        <v>19670.22</v>
      </c>
      <c r="J73" s="38"/>
      <c r="K73" s="38"/>
      <c r="L73" s="38">
        <v>51994.18</v>
      </c>
      <c r="M73" s="38">
        <v>33241.980000000003</v>
      </c>
    </row>
    <row r="74" spans="1:13" s="46" customFormat="1" x14ac:dyDescent="0.25">
      <c r="A74" s="36" t="s">
        <v>136</v>
      </c>
      <c r="B74" s="38">
        <v>6500</v>
      </c>
      <c r="C74" s="38">
        <v>9638.85</v>
      </c>
      <c r="D74" s="38"/>
      <c r="E74" s="38"/>
      <c r="F74" s="38">
        <v>2413.04</v>
      </c>
      <c r="G74" s="38">
        <v>1969.37</v>
      </c>
      <c r="H74" s="38">
        <v>79680</v>
      </c>
      <c r="I74" s="38">
        <v>67161.990000000005</v>
      </c>
      <c r="J74" s="38"/>
      <c r="K74" s="38"/>
      <c r="L74" s="38">
        <v>88593.040000000008</v>
      </c>
      <c r="M74" s="38">
        <v>78770.210000000006</v>
      </c>
    </row>
    <row r="75" spans="1:13" s="46" customFormat="1" x14ac:dyDescent="0.25">
      <c r="A75" s="36" t="s">
        <v>137</v>
      </c>
      <c r="B75" s="38">
        <v>9750</v>
      </c>
      <c r="C75" s="38">
        <v>2357.12</v>
      </c>
      <c r="D75" s="38"/>
      <c r="E75" s="38"/>
      <c r="F75" s="38">
        <v>273</v>
      </c>
      <c r="G75" s="38">
        <v>65.27</v>
      </c>
      <c r="H75" s="38"/>
      <c r="I75" s="38"/>
      <c r="J75" s="38"/>
      <c r="K75" s="38"/>
      <c r="L75" s="38">
        <v>10023</v>
      </c>
      <c r="M75" s="38">
        <v>2422.39</v>
      </c>
    </row>
    <row r="76" spans="1:13" s="46" customFormat="1" x14ac:dyDescent="0.25">
      <c r="A76" s="36" t="s">
        <v>138</v>
      </c>
      <c r="B76" s="38">
        <v>5500</v>
      </c>
      <c r="C76" s="38">
        <v>2453.8200000000002</v>
      </c>
      <c r="D76" s="38"/>
      <c r="E76" s="38"/>
      <c r="F76" s="38">
        <v>154</v>
      </c>
      <c r="G76" s="38">
        <v>66.819999999999993</v>
      </c>
      <c r="H76" s="38"/>
      <c r="I76" s="38"/>
      <c r="J76" s="38"/>
      <c r="K76" s="38"/>
      <c r="L76" s="38">
        <v>5654</v>
      </c>
      <c r="M76" s="38">
        <v>2520.6400000000003</v>
      </c>
    </row>
    <row r="77" spans="1:13" s="46" customFormat="1" x14ac:dyDescent="0.25">
      <c r="A77" s="36" t="s">
        <v>140</v>
      </c>
      <c r="B77" s="38">
        <v>16500</v>
      </c>
      <c r="C77" s="38">
        <v>6050</v>
      </c>
      <c r="D77" s="38"/>
      <c r="E77" s="38"/>
      <c r="F77" s="38">
        <v>462</v>
      </c>
      <c r="G77" s="38">
        <v>169.4</v>
      </c>
      <c r="H77" s="38"/>
      <c r="I77" s="38"/>
      <c r="J77" s="38"/>
      <c r="K77" s="38"/>
      <c r="L77" s="38">
        <v>16962</v>
      </c>
      <c r="M77" s="38">
        <v>6219.4</v>
      </c>
    </row>
    <row r="78" spans="1:13" s="46" customFormat="1" x14ac:dyDescent="0.25">
      <c r="A78" s="36" t="s">
        <v>141</v>
      </c>
      <c r="B78" s="38">
        <v>79154</v>
      </c>
      <c r="C78" s="38">
        <v>40497.49</v>
      </c>
      <c r="D78" s="38">
        <v>0</v>
      </c>
      <c r="E78" s="38">
        <v>11021.06</v>
      </c>
      <c r="F78" s="38">
        <v>7671.57</v>
      </c>
      <c r="G78" s="38">
        <v>5891</v>
      </c>
      <c r="H78" s="38">
        <v>37440</v>
      </c>
      <c r="I78" s="38">
        <v>12043.45</v>
      </c>
      <c r="J78" s="38">
        <v>157390.70000000001</v>
      </c>
      <c r="K78" s="38">
        <v>172201.85</v>
      </c>
      <c r="L78" s="38">
        <v>281656.27</v>
      </c>
      <c r="M78" s="38">
        <v>241654.85</v>
      </c>
    </row>
    <row r="79" spans="1:13" s="46" customFormat="1" x14ac:dyDescent="0.25">
      <c r="A79" s="36" t="s">
        <v>220</v>
      </c>
      <c r="B79" s="38">
        <v>1000</v>
      </c>
      <c r="C79" s="38">
        <v>0</v>
      </c>
      <c r="D79" s="38"/>
      <c r="E79" s="38"/>
      <c r="F79" s="38">
        <v>28</v>
      </c>
      <c r="G79" s="38">
        <v>0</v>
      </c>
      <c r="H79" s="38"/>
      <c r="I79" s="38"/>
      <c r="J79" s="38"/>
      <c r="K79" s="38"/>
      <c r="L79" s="38">
        <v>1028</v>
      </c>
      <c r="M79" s="38">
        <v>0</v>
      </c>
    </row>
    <row r="80" spans="1:13" s="46" customFormat="1" x14ac:dyDescent="0.25">
      <c r="A80" s="36" t="s">
        <v>222</v>
      </c>
      <c r="B80" s="38">
        <v>250000</v>
      </c>
      <c r="C80" s="38">
        <v>232052.87</v>
      </c>
      <c r="D80" s="38"/>
      <c r="E80" s="38"/>
      <c r="F80" s="38">
        <v>7000</v>
      </c>
      <c r="G80" s="38">
        <v>5493.87</v>
      </c>
      <c r="H80" s="38"/>
      <c r="I80" s="38"/>
      <c r="J80" s="38"/>
      <c r="K80" s="38"/>
      <c r="L80" s="38">
        <v>257000</v>
      </c>
      <c r="M80" s="38">
        <v>237546.74</v>
      </c>
    </row>
    <row r="81" spans="1:13" s="46" customFormat="1" x14ac:dyDescent="0.25">
      <c r="A81" s="36" t="s">
        <v>224</v>
      </c>
      <c r="B81" s="38">
        <v>900000</v>
      </c>
      <c r="C81" s="38">
        <v>587334.41</v>
      </c>
      <c r="D81" s="38"/>
      <c r="E81" s="38"/>
      <c r="F81" s="38">
        <v>25200</v>
      </c>
      <c r="G81" s="38">
        <v>12749.92</v>
      </c>
      <c r="H81" s="38"/>
      <c r="I81" s="38"/>
      <c r="J81" s="38"/>
      <c r="K81" s="38"/>
      <c r="L81" s="38">
        <v>925200</v>
      </c>
      <c r="M81" s="38">
        <v>600084.33000000007</v>
      </c>
    </row>
    <row r="82" spans="1:13" s="46" customFormat="1" x14ac:dyDescent="0.25">
      <c r="A82" s="36" t="s">
        <v>203</v>
      </c>
      <c r="B82" s="38">
        <v>0</v>
      </c>
      <c r="C82" s="38">
        <v>150.46</v>
      </c>
      <c r="D82" s="38"/>
      <c r="E82" s="38"/>
      <c r="F82" s="38">
        <v>289.35000000000002</v>
      </c>
      <c r="G82" s="38">
        <v>48.18</v>
      </c>
      <c r="H82" s="38">
        <v>10334</v>
      </c>
      <c r="I82" s="38">
        <v>1570</v>
      </c>
      <c r="J82" s="38"/>
      <c r="K82" s="38"/>
      <c r="L82" s="38">
        <v>10623.35</v>
      </c>
      <c r="M82" s="38">
        <v>1768.64</v>
      </c>
    </row>
    <row r="83" spans="1:13" s="46" customFormat="1" x14ac:dyDescent="0.25">
      <c r="A83" s="36" t="s">
        <v>204</v>
      </c>
      <c r="B83" s="38">
        <v>5000</v>
      </c>
      <c r="C83" s="38">
        <v>3146.03</v>
      </c>
      <c r="D83" s="38"/>
      <c r="E83" s="38"/>
      <c r="F83" s="38">
        <v>140</v>
      </c>
      <c r="G83" s="38">
        <v>102.83</v>
      </c>
      <c r="H83" s="38">
        <v>0</v>
      </c>
      <c r="I83" s="38">
        <v>1310.53</v>
      </c>
      <c r="J83" s="38"/>
      <c r="K83" s="38"/>
      <c r="L83" s="38">
        <v>5140</v>
      </c>
      <c r="M83" s="38">
        <v>4559.3900000000003</v>
      </c>
    </row>
    <row r="84" spans="1:13" s="46" customFormat="1" x14ac:dyDescent="0.25">
      <c r="A84" s="36" t="s">
        <v>206</v>
      </c>
      <c r="B84" s="38">
        <v>0</v>
      </c>
      <c r="C84" s="38">
        <v>5.8</v>
      </c>
      <c r="D84" s="38"/>
      <c r="E84" s="38"/>
      <c r="F84" s="38">
        <v>0</v>
      </c>
      <c r="G84" s="38">
        <v>0.16</v>
      </c>
      <c r="H84" s="38"/>
      <c r="I84" s="38"/>
      <c r="J84" s="38"/>
      <c r="K84" s="38"/>
      <c r="L84" s="38">
        <v>0</v>
      </c>
      <c r="M84" s="38">
        <v>5.96</v>
      </c>
    </row>
    <row r="85" spans="1:13" s="46" customFormat="1" x14ac:dyDescent="0.25">
      <c r="A85" s="36" t="s">
        <v>207</v>
      </c>
      <c r="B85" s="38">
        <v>0</v>
      </c>
      <c r="C85" s="38">
        <v>4389.7299999999996</v>
      </c>
      <c r="D85" s="38"/>
      <c r="E85" s="38"/>
      <c r="F85" s="38">
        <v>0</v>
      </c>
      <c r="G85" s="38">
        <v>122.92</v>
      </c>
      <c r="H85" s="38"/>
      <c r="I85" s="38"/>
      <c r="J85" s="38"/>
      <c r="K85" s="38"/>
      <c r="L85" s="38">
        <v>0</v>
      </c>
      <c r="M85" s="38">
        <v>4512.6499999999996</v>
      </c>
    </row>
    <row r="86" spans="1:13" s="46" customFormat="1" x14ac:dyDescent="0.25">
      <c r="A86" s="36" t="s">
        <v>209</v>
      </c>
      <c r="B86" s="38">
        <v>80000</v>
      </c>
      <c r="C86" s="38">
        <v>70063.77</v>
      </c>
      <c r="D86" s="38"/>
      <c r="E86" s="38"/>
      <c r="F86" s="38">
        <v>2240</v>
      </c>
      <c r="G86" s="38">
        <v>1961.45</v>
      </c>
      <c r="H86" s="38"/>
      <c r="I86" s="38"/>
      <c r="J86" s="38"/>
      <c r="K86" s="38"/>
      <c r="L86" s="38">
        <v>82240</v>
      </c>
      <c r="M86" s="38">
        <v>72025.22</v>
      </c>
    </row>
    <row r="87" spans="1:13" s="46" customFormat="1" x14ac:dyDescent="0.25">
      <c r="A87" s="36" t="s">
        <v>211</v>
      </c>
      <c r="B87" s="38">
        <v>4000</v>
      </c>
      <c r="C87" s="38">
        <v>3546.9</v>
      </c>
      <c r="D87" s="38"/>
      <c r="E87" s="38"/>
      <c r="F87" s="38">
        <v>112</v>
      </c>
      <c r="G87" s="38">
        <v>99.31</v>
      </c>
      <c r="H87" s="38"/>
      <c r="I87" s="38"/>
      <c r="J87" s="38"/>
      <c r="K87" s="38"/>
      <c r="L87" s="38">
        <v>4112</v>
      </c>
      <c r="M87" s="38">
        <v>3646.21</v>
      </c>
    </row>
    <row r="88" spans="1:13" s="46" customFormat="1" x14ac:dyDescent="0.25">
      <c r="A88" s="36" t="s">
        <v>213</v>
      </c>
      <c r="B88" s="38">
        <v>500</v>
      </c>
      <c r="C88" s="38">
        <v>187.1</v>
      </c>
      <c r="D88" s="38"/>
      <c r="E88" s="38"/>
      <c r="F88" s="38">
        <v>14</v>
      </c>
      <c r="G88" s="38">
        <v>5.24</v>
      </c>
      <c r="H88" s="38"/>
      <c r="I88" s="38"/>
      <c r="J88" s="38"/>
      <c r="K88" s="38"/>
      <c r="L88" s="38">
        <v>514</v>
      </c>
      <c r="M88" s="38">
        <v>192.34</v>
      </c>
    </row>
    <row r="89" spans="1:13" s="46" customFormat="1" x14ac:dyDescent="0.25">
      <c r="A89" s="36" t="s">
        <v>214</v>
      </c>
      <c r="B89" s="38">
        <v>1680</v>
      </c>
      <c r="C89" s="38">
        <v>0</v>
      </c>
      <c r="D89" s="38"/>
      <c r="E89" s="38"/>
      <c r="F89" s="38">
        <v>8537.0400000000009</v>
      </c>
      <c r="G89" s="38">
        <v>26466.720000000001</v>
      </c>
      <c r="H89" s="38"/>
      <c r="I89" s="38"/>
      <c r="J89" s="38"/>
      <c r="K89" s="38"/>
      <c r="L89" s="38">
        <v>10217.040000000001</v>
      </c>
      <c r="M89" s="38">
        <v>26466.720000000001</v>
      </c>
    </row>
    <row r="90" spans="1:13" s="46" customFormat="1" x14ac:dyDescent="0.25">
      <c r="A90" s="36" t="s">
        <v>226</v>
      </c>
      <c r="B90" s="38">
        <v>25000</v>
      </c>
      <c r="C90" s="38">
        <v>7327.48</v>
      </c>
      <c r="D90" s="38"/>
      <c r="E90" s="38"/>
      <c r="F90" s="38">
        <v>700</v>
      </c>
      <c r="G90" s="38">
        <v>205.16</v>
      </c>
      <c r="H90" s="38"/>
      <c r="I90" s="38"/>
      <c r="J90" s="38"/>
      <c r="K90" s="38"/>
      <c r="L90" s="38">
        <v>25700</v>
      </c>
      <c r="M90" s="38">
        <v>7532.6399999999994</v>
      </c>
    </row>
    <row r="91" spans="1:13" s="46" customFormat="1" x14ac:dyDescent="0.25">
      <c r="A91" s="36" t="s">
        <v>228</v>
      </c>
      <c r="B91" s="38">
        <v>95000</v>
      </c>
      <c r="C91" s="38">
        <v>6583.2</v>
      </c>
      <c r="D91" s="38"/>
      <c r="E91" s="38"/>
      <c r="F91" s="38">
        <v>2660</v>
      </c>
      <c r="G91" s="38">
        <v>184.33</v>
      </c>
      <c r="H91" s="38"/>
      <c r="I91" s="38"/>
      <c r="J91" s="38"/>
      <c r="K91" s="38"/>
      <c r="L91" s="38">
        <v>97660</v>
      </c>
      <c r="M91" s="38">
        <v>6767.53</v>
      </c>
    </row>
    <row r="92" spans="1:13" s="46" customFormat="1" x14ac:dyDescent="0.25">
      <c r="A92" s="36" t="s">
        <v>230</v>
      </c>
      <c r="B92" s="38">
        <v>1000</v>
      </c>
      <c r="C92" s="38">
        <v>0</v>
      </c>
      <c r="D92" s="38"/>
      <c r="E92" s="38"/>
      <c r="F92" s="38">
        <v>28</v>
      </c>
      <c r="G92" s="38">
        <v>0</v>
      </c>
      <c r="H92" s="38"/>
      <c r="I92" s="38"/>
      <c r="J92" s="38"/>
      <c r="K92" s="38"/>
      <c r="L92" s="38">
        <v>1028</v>
      </c>
      <c r="M92" s="38">
        <v>0</v>
      </c>
    </row>
    <row r="93" spans="1:13" s="46" customFormat="1" x14ac:dyDescent="0.25">
      <c r="A93" s="36" t="s">
        <v>216</v>
      </c>
      <c r="B93" s="38">
        <v>5000</v>
      </c>
      <c r="C93" s="38">
        <v>0</v>
      </c>
      <c r="D93" s="38"/>
      <c r="E93" s="38"/>
      <c r="F93" s="38">
        <v>140</v>
      </c>
      <c r="G93" s="38">
        <v>0</v>
      </c>
      <c r="H93" s="38"/>
      <c r="I93" s="38"/>
      <c r="J93" s="38"/>
      <c r="K93" s="38"/>
      <c r="L93" s="38">
        <v>5140</v>
      </c>
      <c r="M93" s="38">
        <v>0</v>
      </c>
    </row>
    <row r="94" spans="1:13" x14ac:dyDescent="0.25">
      <c r="A94" s="36" t="s">
        <v>143</v>
      </c>
      <c r="B94" s="38">
        <v>861988</v>
      </c>
      <c r="C94" s="38">
        <v>0</v>
      </c>
      <c r="D94" s="38">
        <v>88000</v>
      </c>
      <c r="E94" s="38">
        <v>0</v>
      </c>
      <c r="F94" s="38"/>
      <c r="G94" s="38"/>
      <c r="H94" s="38">
        <v>237125</v>
      </c>
      <c r="I94" s="38">
        <v>0</v>
      </c>
      <c r="J94" s="38">
        <v>540000</v>
      </c>
      <c r="K94" s="38">
        <v>0</v>
      </c>
      <c r="L94" s="38">
        <v>1727113</v>
      </c>
      <c r="M94" s="38">
        <v>0</v>
      </c>
    </row>
    <row r="95" spans="1:13" x14ac:dyDescent="0.25">
      <c r="A95" s="36" t="s">
        <v>144</v>
      </c>
      <c r="B95" s="38">
        <v>62500</v>
      </c>
      <c r="C95" s="38">
        <v>50782.34</v>
      </c>
      <c r="D95" s="38">
        <v>2500</v>
      </c>
      <c r="E95" s="38">
        <v>5283</v>
      </c>
      <c r="F95" s="38">
        <v>1999.51</v>
      </c>
      <c r="G95" s="38">
        <v>1569.82</v>
      </c>
      <c r="H95" s="38">
        <v>6480</v>
      </c>
      <c r="I95" s="38">
        <v>5283</v>
      </c>
      <c r="J95" s="38"/>
      <c r="K95" s="38"/>
      <c r="L95" s="38">
        <v>73479.509999999995</v>
      </c>
      <c r="M95" s="38">
        <v>62918.159999999996</v>
      </c>
    </row>
    <row r="96" spans="1:13" x14ac:dyDescent="0.25">
      <c r="A96" s="36" t="s">
        <v>218</v>
      </c>
      <c r="B96" s="38">
        <v>800</v>
      </c>
      <c r="C96" s="38">
        <v>0</v>
      </c>
      <c r="D96" s="38"/>
      <c r="E96" s="38"/>
      <c r="F96" s="38">
        <v>22.4</v>
      </c>
      <c r="G96" s="38">
        <v>0</v>
      </c>
      <c r="H96" s="38"/>
      <c r="I96" s="38"/>
      <c r="J96" s="38"/>
      <c r="K96" s="38"/>
      <c r="L96" s="38">
        <v>822.4</v>
      </c>
      <c r="M96" s="38">
        <v>0</v>
      </c>
    </row>
    <row r="97" spans="1:13" x14ac:dyDescent="0.25">
      <c r="A97" s="36" t="s">
        <v>201</v>
      </c>
      <c r="B97" s="38">
        <v>60000</v>
      </c>
      <c r="C97" s="38">
        <v>26564.06</v>
      </c>
      <c r="D97" s="38"/>
      <c r="E97" s="38"/>
      <c r="F97" s="38">
        <v>0</v>
      </c>
      <c r="G97" s="38">
        <v>743.81</v>
      </c>
      <c r="H97" s="38"/>
      <c r="I97" s="38"/>
      <c r="J97" s="38"/>
      <c r="K97" s="38"/>
      <c r="L97" s="38">
        <v>60000</v>
      </c>
      <c r="M97" s="38">
        <v>27307.870000000003</v>
      </c>
    </row>
    <row r="98" spans="1:13" x14ac:dyDescent="0.25">
      <c r="A98" s="36" t="s">
        <v>343</v>
      </c>
      <c r="B98" s="38">
        <v>5296556</v>
      </c>
      <c r="C98" s="38">
        <v>2692276.33</v>
      </c>
      <c r="D98" s="38">
        <v>224750</v>
      </c>
      <c r="E98" s="38">
        <v>16304.06</v>
      </c>
      <c r="F98" s="38">
        <v>165318.76</v>
      </c>
      <c r="G98" s="38">
        <v>221569.8</v>
      </c>
      <c r="H98" s="38">
        <v>1923837</v>
      </c>
      <c r="I98" s="38">
        <v>593933.51</v>
      </c>
      <c r="J98" s="38">
        <v>2544459.54</v>
      </c>
      <c r="K98" s="38">
        <v>898363.63</v>
      </c>
      <c r="L98" s="38">
        <v>10154921.300000001</v>
      </c>
      <c r="M98" s="38">
        <v>4422447.3299999991</v>
      </c>
    </row>
  </sheetData>
  <pageMargins left="0.7" right="0.7" top="0.75" bottom="0.75" header="0.3" footer="0.3"/>
  <pageSetup orientation="portrait"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P256"/>
  <sheetViews>
    <sheetView topLeftCell="B222" workbookViewId="0">
      <pane xSplit="3" topLeftCell="E1" activePane="topRight" state="frozen"/>
      <selection activeCell="B37" sqref="B37"/>
      <selection pane="topRight" activeCell="B243" sqref="B243"/>
    </sheetView>
  </sheetViews>
  <sheetFormatPr defaultColWidth="8" defaultRowHeight="13.2" x14ac:dyDescent="0.25"/>
  <cols>
    <col min="1" max="2" width="23.44140625" style="40" customWidth="1"/>
    <col min="3" max="4" width="23.44140625" style="40" hidden="1" customWidth="1"/>
    <col min="5" max="5" width="42.21875" style="40" customWidth="1"/>
    <col min="6" max="11" width="23.44140625" style="40" customWidth="1"/>
    <col min="12" max="12" width="8" style="40" customWidth="1"/>
    <col min="13" max="13" width="23.44140625" style="40" customWidth="1"/>
    <col min="14" max="14" width="8" style="40" customWidth="1"/>
    <col min="15" max="16" width="23.44140625" style="40" customWidth="1"/>
    <col min="17" max="16384" width="8" style="40"/>
  </cols>
  <sheetData>
    <row r="1" spans="1:16" x14ac:dyDescent="0.25">
      <c r="A1" s="45" t="s">
        <v>337</v>
      </c>
      <c r="B1" s="45"/>
      <c r="C1" s="45"/>
      <c r="D1" s="45"/>
      <c r="E1" s="45"/>
      <c r="F1" s="45"/>
      <c r="G1" s="45"/>
      <c r="H1" s="45"/>
      <c r="I1" s="45"/>
      <c r="J1" s="45"/>
      <c r="K1" s="45"/>
      <c r="L1" s="45"/>
      <c r="M1" s="45"/>
      <c r="N1" s="45"/>
      <c r="O1" s="45"/>
      <c r="P1" s="45"/>
    </row>
    <row r="2" spans="1:16" x14ac:dyDescent="0.25">
      <c r="A2" s="44" t="s">
        <v>93</v>
      </c>
      <c r="B2" s="44"/>
      <c r="C2" s="42"/>
    </row>
    <row r="3" spans="1:16" x14ac:dyDescent="0.25">
      <c r="A3" s="44" t="s">
        <v>336</v>
      </c>
      <c r="B3" s="44"/>
      <c r="C3" s="42" t="s">
        <v>335</v>
      </c>
    </row>
    <row r="4" spans="1:16" ht="39.6" x14ac:dyDescent="0.25">
      <c r="A4" s="44" t="s">
        <v>334</v>
      </c>
      <c r="B4" s="44"/>
      <c r="C4" s="42" t="s">
        <v>349</v>
      </c>
    </row>
    <row r="5" spans="1:16" x14ac:dyDescent="0.25">
      <c r="A5" s="44" t="s">
        <v>325</v>
      </c>
      <c r="B5" s="44"/>
      <c r="C5" s="42"/>
    </row>
    <row r="6" spans="1:16" x14ac:dyDescent="0.25">
      <c r="A6" s="44" t="s">
        <v>333</v>
      </c>
      <c r="B6" s="44"/>
      <c r="C6" s="42" t="s">
        <v>358</v>
      </c>
    </row>
    <row r="7" spans="1:16" x14ac:dyDescent="0.25">
      <c r="A7" s="44" t="s">
        <v>332</v>
      </c>
      <c r="B7" s="44"/>
      <c r="C7" s="42" t="s">
        <v>331</v>
      </c>
    </row>
    <row r="8" spans="1:16" ht="79.2" x14ac:dyDescent="0.25">
      <c r="A8" s="44" t="s">
        <v>330</v>
      </c>
      <c r="B8" s="44"/>
      <c r="C8" s="42" t="s">
        <v>329</v>
      </c>
    </row>
    <row r="9" spans="1:16" x14ac:dyDescent="0.25">
      <c r="A9" s="44" t="s">
        <v>328</v>
      </c>
      <c r="B9" s="44"/>
      <c r="C9" s="42" t="s">
        <v>327</v>
      </c>
    </row>
    <row r="10" spans="1:16" x14ac:dyDescent="0.25">
      <c r="A10" s="41"/>
      <c r="B10" s="41"/>
    </row>
    <row r="11" spans="1:16" x14ac:dyDescent="0.25">
      <c r="A11" s="43" t="s">
        <v>359</v>
      </c>
      <c r="B11" s="43" t="s">
        <v>93</v>
      </c>
      <c r="C11" s="43" t="s">
        <v>326</v>
      </c>
      <c r="D11" s="43" t="s">
        <v>325</v>
      </c>
      <c r="E11" s="43" t="s">
        <v>324</v>
      </c>
      <c r="F11" s="43" t="s">
        <v>323</v>
      </c>
      <c r="G11" s="43" t="s">
        <v>322</v>
      </c>
      <c r="H11" s="43" t="s">
        <v>321</v>
      </c>
      <c r="I11" s="43" t="s">
        <v>320</v>
      </c>
      <c r="J11" s="43" t="s">
        <v>319</v>
      </c>
      <c r="K11" s="43" t="s">
        <v>318</v>
      </c>
      <c r="L11" s="43"/>
      <c r="M11" s="43" t="s">
        <v>317</v>
      </c>
      <c r="N11" s="43"/>
      <c r="O11" s="43" t="s">
        <v>316</v>
      </c>
      <c r="P11" s="43" t="s">
        <v>315</v>
      </c>
    </row>
    <row r="12" spans="1:16" s="34" customFormat="1" x14ac:dyDescent="0.25">
      <c r="A12" s="26" t="s">
        <v>314</v>
      </c>
      <c r="B12" s="26" t="s">
        <v>95</v>
      </c>
      <c r="C12" s="26" t="s">
        <v>234</v>
      </c>
      <c r="D12" s="26" t="s">
        <v>233</v>
      </c>
      <c r="E12" s="26" t="s">
        <v>241</v>
      </c>
      <c r="F12" s="37">
        <v>64766</v>
      </c>
      <c r="G12" s="37">
        <v>0</v>
      </c>
      <c r="H12" s="37">
        <v>0</v>
      </c>
      <c r="I12" s="37">
        <v>0</v>
      </c>
      <c r="J12" s="37">
        <v>0</v>
      </c>
      <c r="K12" s="37">
        <v>0</v>
      </c>
      <c r="L12" s="37">
        <v>0</v>
      </c>
      <c r="M12" s="37">
        <v>0</v>
      </c>
      <c r="N12" s="37">
        <v>0</v>
      </c>
      <c r="O12" s="37">
        <v>0</v>
      </c>
      <c r="P12" s="37">
        <v>0</v>
      </c>
    </row>
    <row r="13" spans="1:16" s="34" customFormat="1" x14ac:dyDescent="0.25">
      <c r="A13" s="26" t="s">
        <v>314</v>
      </c>
      <c r="B13" s="26" t="s">
        <v>95</v>
      </c>
      <c r="C13" s="26" t="s">
        <v>234</v>
      </c>
      <c r="D13" s="26" t="s">
        <v>233</v>
      </c>
      <c r="E13" s="26" t="s">
        <v>232</v>
      </c>
      <c r="F13" s="37">
        <v>57160</v>
      </c>
      <c r="G13" s="37">
        <v>0</v>
      </c>
      <c r="H13" s="37">
        <v>0</v>
      </c>
      <c r="I13" s="37">
        <v>0</v>
      </c>
      <c r="J13" s="37">
        <v>0</v>
      </c>
      <c r="K13" s="37">
        <v>0</v>
      </c>
      <c r="L13" s="37">
        <v>0</v>
      </c>
      <c r="M13" s="37">
        <v>0</v>
      </c>
      <c r="N13" s="37">
        <v>0</v>
      </c>
      <c r="O13" s="37">
        <v>0</v>
      </c>
      <c r="P13" s="37">
        <v>0</v>
      </c>
    </row>
    <row r="14" spans="1:16" s="34" customFormat="1" x14ac:dyDescent="0.25">
      <c r="A14" s="26" t="s">
        <v>314</v>
      </c>
      <c r="B14" s="26" t="s">
        <v>95</v>
      </c>
      <c r="C14" s="26" t="s">
        <v>234</v>
      </c>
      <c r="D14" s="26" t="s">
        <v>233</v>
      </c>
      <c r="E14" s="26" t="s">
        <v>237</v>
      </c>
      <c r="F14" s="37">
        <v>11765</v>
      </c>
      <c r="G14" s="37">
        <v>0</v>
      </c>
      <c r="H14" s="37">
        <v>0</v>
      </c>
      <c r="I14" s="37">
        <v>0</v>
      </c>
      <c r="J14" s="37">
        <v>0</v>
      </c>
      <c r="K14" s="37">
        <v>0</v>
      </c>
      <c r="L14" s="37">
        <v>0</v>
      </c>
      <c r="M14" s="37">
        <v>0</v>
      </c>
      <c r="N14" s="37">
        <v>0</v>
      </c>
      <c r="O14" s="37">
        <v>0</v>
      </c>
      <c r="P14" s="37">
        <v>0</v>
      </c>
    </row>
    <row r="15" spans="1:16" s="34" customFormat="1" x14ac:dyDescent="0.25">
      <c r="A15" s="26" t="s">
        <v>314</v>
      </c>
      <c r="B15" s="26" t="s">
        <v>95</v>
      </c>
      <c r="C15" s="26" t="s">
        <v>234</v>
      </c>
      <c r="D15" s="26" t="s">
        <v>233</v>
      </c>
      <c r="E15" s="26" t="s">
        <v>239</v>
      </c>
      <c r="F15" s="37">
        <v>1000</v>
      </c>
      <c r="G15" s="37">
        <v>0</v>
      </c>
      <c r="H15" s="37">
        <v>0</v>
      </c>
      <c r="I15" s="37">
        <v>0</v>
      </c>
      <c r="J15" s="37">
        <v>0</v>
      </c>
      <c r="K15" s="37">
        <v>0</v>
      </c>
      <c r="L15" s="37">
        <v>0</v>
      </c>
      <c r="M15" s="37">
        <v>0</v>
      </c>
      <c r="N15" s="37">
        <v>0</v>
      </c>
      <c r="O15" s="37">
        <v>0</v>
      </c>
      <c r="P15" s="37">
        <v>0</v>
      </c>
    </row>
    <row r="16" spans="1:16" s="34" customFormat="1" x14ac:dyDescent="0.25">
      <c r="A16" s="26" t="s">
        <v>394</v>
      </c>
      <c r="B16" s="26" t="s">
        <v>220</v>
      </c>
      <c r="C16" s="26" t="s">
        <v>234</v>
      </c>
      <c r="D16" s="26" t="s">
        <v>233</v>
      </c>
      <c r="E16" s="26" t="s">
        <v>237</v>
      </c>
      <c r="F16" s="37">
        <v>1000</v>
      </c>
      <c r="G16" s="37">
        <v>0</v>
      </c>
      <c r="H16" s="37">
        <v>1000</v>
      </c>
      <c r="I16" s="28">
        <v>0</v>
      </c>
      <c r="J16" s="28">
        <v>0</v>
      </c>
      <c r="K16" s="29">
        <v>0</v>
      </c>
      <c r="L16" s="124"/>
      <c r="M16" s="37">
        <v>0</v>
      </c>
      <c r="N16" s="124"/>
      <c r="O16" s="28">
        <v>1000</v>
      </c>
      <c r="P16" s="27">
        <v>1</v>
      </c>
    </row>
    <row r="17" spans="1:16" s="34" customFormat="1" x14ac:dyDescent="0.25">
      <c r="A17" s="26" t="s">
        <v>394</v>
      </c>
      <c r="B17" s="26" t="s">
        <v>220</v>
      </c>
      <c r="C17" s="26" t="s">
        <v>234</v>
      </c>
      <c r="D17" s="26" t="s">
        <v>233</v>
      </c>
      <c r="E17" s="26" t="s">
        <v>236</v>
      </c>
      <c r="F17" s="37">
        <v>28</v>
      </c>
      <c r="G17" s="37">
        <v>0</v>
      </c>
      <c r="H17" s="37">
        <v>28</v>
      </c>
      <c r="I17" s="28">
        <v>0</v>
      </c>
      <c r="J17" s="28">
        <v>0</v>
      </c>
      <c r="K17" s="29">
        <v>0</v>
      </c>
      <c r="L17" s="124"/>
      <c r="M17" s="37">
        <v>0</v>
      </c>
      <c r="N17" s="124"/>
      <c r="O17" s="28">
        <v>28</v>
      </c>
      <c r="P17" s="27">
        <v>1</v>
      </c>
    </row>
    <row r="18" spans="1:16" s="34" customFormat="1" x14ac:dyDescent="0.25">
      <c r="A18" s="26" t="s">
        <v>395</v>
      </c>
      <c r="B18" s="26" t="s">
        <v>222</v>
      </c>
      <c r="C18" s="26" t="s">
        <v>396</v>
      </c>
      <c r="D18" s="26" t="s">
        <v>233</v>
      </c>
      <c r="E18" s="26" t="s">
        <v>237</v>
      </c>
      <c r="F18" s="37">
        <v>0</v>
      </c>
      <c r="G18" s="37">
        <v>3287</v>
      </c>
      <c r="H18" s="37">
        <v>3287</v>
      </c>
      <c r="I18" s="28">
        <v>393</v>
      </c>
      <c r="J18" s="28">
        <v>0</v>
      </c>
      <c r="K18" s="29">
        <v>0</v>
      </c>
      <c r="L18" s="124"/>
      <c r="M18" s="37">
        <v>393</v>
      </c>
      <c r="N18" s="124"/>
      <c r="O18" s="28">
        <v>2894</v>
      </c>
      <c r="P18" s="27">
        <v>0.88043800000000005</v>
      </c>
    </row>
    <row r="19" spans="1:16" s="34" customFormat="1" x14ac:dyDescent="0.25">
      <c r="A19" s="26" t="s">
        <v>395</v>
      </c>
      <c r="B19" s="26" t="s">
        <v>222</v>
      </c>
      <c r="C19" s="26" t="s">
        <v>397</v>
      </c>
      <c r="D19" s="26" t="s">
        <v>233</v>
      </c>
      <c r="E19" s="26" t="s">
        <v>237</v>
      </c>
      <c r="F19" s="37">
        <v>0</v>
      </c>
      <c r="G19" s="37">
        <v>18170</v>
      </c>
      <c r="H19" s="37">
        <v>18170</v>
      </c>
      <c r="I19" s="28">
        <v>13789</v>
      </c>
      <c r="J19" s="28">
        <v>0</v>
      </c>
      <c r="K19" s="29">
        <v>0</v>
      </c>
      <c r="L19" s="124"/>
      <c r="M19" s="37">
        <v>13789</v>
      </c>
      <c r="N19" s="124"/>
      <c r="O19" s="28">
        <v>4381</v>
      </c>
      <c r="P19" s="27">
        <v>0.24111199999999999</v>
      </c>
    </row>
    <row r="20" spans="1:16" s="34" customFormat="1" x14ac:dyDescent="0.25">
      <c r="A20" s="26" t="s">
        <v>395</v>
      </c>
      <c r="B20" s="26" t="s">
        <v>222</v>
      </c>
      <c r="C20" s="26" t="s">
        <v>398</v>
      </c>
      <c r="D20" s="26" t="s">
        <v>233</v>
      </c>
      <c r="E20" s="26" t="s">
        <v>237</v>
      </c>
      <c r="F20" s="37">
        <v>0</v>
      </c>
      <c r="G20" s="37">
        <v>24864</v>
      </c>
      <c r="H20" s="37">
        <v>24864</v>
      </c>
      <c r="I20" s="28">
        <v>22200</v>
      </c>
      <c r="J20" s="28">
        <v>0</v>
      </c>
      <c r="K20" s="29">
        <v>0</v>
      </c>
      <c r="L20" s="124"/>
      <c r="M20" s="37">
        <v>22200</v>
      </c>
      <c r="N20" s="124"/>
      <c r="O20" s="28">
        <v>2664</v>
      </c>
      <c r="P20" s="27">
        <v>0.107143</v>
      </c>
    </row>
    <row r="21" spans="1:16" s="34" customFormat="1" x14ac:dyDescent="0.25">
      <c r="A21" s="26" t="s">
        <v>395</v>
      </c>
      <c r="B21" s="26" t="s">
        <v>222</v>
      </c>
      <c r="C21" s="26" t="s">
        <v>399</v>
      </c>
      <c r="D21" s="26" t="s">
        <v>233</v>
      </c>
      <c r="E21" s="26" t="s">
        <v>237</v>
      </c>
      <c r="F21" s="37">
        <v>0</v>
      </c>
      <c r="G21" s="37">
        <v>0</v>
      </c>
      <c r="H21" s="37">
        <v>0</v>
      </c>
      <c r="I21" s="28">
        <v>0</v>
      </c>
      <c r="J21" s="28">
        <v>0</v>
      </c>
      <c r="K21" s="29">
        <v>0</v>
      </c>
      <c r="L21" s="124"/>
      <c r="M21" s="37">
        <v>0</v>
      </c>
      <c r="N21" s="124"/>
      <c r="O21" s="28">
        <v>0</v>
      </c>
      <c r="P21" s="27">
        <v>0</v>
      </c>
    </row>
    <row r="22" spans="1:16" s="34" customFormat="1" x14ac:dyDescent="0.25">
      <c r="A22" s="26" t="s">
        <v>395</v>
      </c>
      <c r="B22" s="26" t="s">
        <v>222</v>
      </c>
      <c r="C22" s="26" t="s">
        <v>400</v>
      </c>
      <c r="D22" s="26" t="s">
        <v>233</v>
      </c>
      <c r="E22" s="26" t="s">
        <v>237</v>
      </c>
      <c r="F22" s="37">
        <v>0</v>
      </c>
      <c r="G22" s="37">
        <v>52655</v>
      </c>
      <c r="H22" s="37">
        <v>52655</v>
      </c>
      <c r="I22" s="28">
        <v>52655</v>
      </c>
      <c r="J22" s="28">
        <v>0</v>
      </c>
      <c r="K22" s="29">
        <v>0</v>
      </c>
      <c r="L22" s="124"/>
      <c r="M22" s="37">
        <v>52655</v>
      </c>
      <c r="N22" s="124"/>
      <c r="O22" s="28">
        <v>0</v>
      </c>
      <c r="P22" s="27">
        <v>0</v>
      </c>
    </row>
    <row r="23" spans="1:16" s="34" customFormat="1" x14ac:dyDescent="0.25">
      <c r="A23" s="26" t="s">
        <v>395</v>
      </c>
      <c r="B23" s="26" t="s">
        <v>222</v>
      </c>
      <c r="C23" s="26" t="s">
        <v>234</v>
      </c>
      <c r="D23" s="26" t="s">
        <v>233</v>
      </c>
      <c r="E23" s="26" t="s">
        <v>237</v>
      </c>
      <c r="F23" s="37">
        <v>250000</v>
      </c>
      <c r="G23" s="37">
        <v>-98976</v>
      </c>
      <c r="H23" s="37">
        <v>151024</v>
      </c>
      <c r="I23" s="28">
        <v>143015.87</v>
      </c>
      <c r="J23" s="28">
        <v>0</v>
      </c>
      <c r="K23" s="29">
        <v>0</v>
      </c>
      <c r="L23" s="124"/>
      <c r="M23" s="37">
        <v>143015.87</v>
      </c>
      <c r="N23" s="124"/>
      <c r="O23" s="28">
        <v>8008.13</v>
      </c>
      <c r="P23" s="27">
        <v>5.3025999999999997E-2</v>
      </c>
    </row>
    <row r="24" spans="1:16" s="34" customFormat="1" x14ac:dyDescent="0.25">
      <c r="A24" s="26" t="s">
        <v>395</v>
      </c>
      <c r="B24" s="26" t="s">
        <v>222</v>
      </c>
      <c r="C24" s="26" t="s">
        <v>234</v>
      </c>
      <c r="D24" s="26" t="s">
        <v>233</v>
      </c>
      <c r="E24" s="26" t="s">
        <v>236</v>
      </c>
      <c r="F24" s="37">
        <v>7000</v>
      </c>
      <c r="G24" s="37">
        <v>0</v>
      </c>
      <c r="H24" s="37">
        <v>7000</v>
      </c>
      <c r="I24" s="28">
        <v>5493.87</v>
      </c>
      <c r="J24" s="28">
        <v>0</v>
      </c>
      <c r="K24" s="29">
        <v>0</v>
      </c>
      <c r="L24" s="124"/>
      <c r="M24" s="37">
        <v>5493.87</v>
      </c>
      <c r="N24" s="124"/>
      <c r="O24" s="28">
        <v>1506.13</v>
      </c>
      <c r="P24" s="27">
        <v>0.21516099999999999</v>
      </c>
    </row>
    <row r="25" spans="1:16" s="34" customFormat="1" x14ac:dyDescent="0.25">
      <c r="A25" s="26" t="s">
        <v>401</v>
      </c>
      <c r="B25" s="26" t="s">
        <v>224</v>
      </c>
      <c r="C25" s="26" t="s">
        <v>402</v>
      </c>
      <c r="D25" s="26" t="s">
        <v>233</v>
      </c>
      <c r="E25" s="26" t="s">
        <v>237</v>
      </c>
      <c r="F25" s="37">
        <v>0</v>
      </c>
      <c r="G25" s="37">
        <v>850000</v>
      </c>
      <c r="H25" s="37">
        <v>850000</v>
      </c>
      <c r="I25" s="28">
        <v>587334.41</v>
      </c>
      <c r="J25" s="28">
        <v>0</v>
      </c>
      <c r="K25" s="29">
        <v>0</v>
      </c>
      <c r="L25" s="124"/>
      <c r="M25" s="37">
        <v>587334.41</v>
      </c>
      <c r="N25" s="124"/>
      <c r="O25" s="28">
        <v>262665.59000000003</v>
      </c>
      <c r="P25" s="27">
        <v>0.30901800000000001</v>
      </c>
    </row>
    <row r="26" spans="1:16" s="34" customFormat="1" x14ac:dyDescent="0.25">
      <c r="A26" s="26" t="s">
        <v>401</v>
      </c>
      <c r="B26" s="26" t="s">
        <v>224</v>
      </c>
      <c r="C26" s="26" t="s">
        <v>234</v>
      </c>
      <c r="D26" s="26" t="s">
        <v>233</v>
      </c>
      <c r="E26" s="26" t="s">
        <v>237</v>
      </c>
      <c r="F26" s="37">
        <v>900000</v>
      </c>
      <c r="G26" s="37">
        <v>-878400</v>
      </c>
      <c r="H26" s="37">
        <v>21600</v>
      </c>
      <c r="I26" s="28">
        <v>0</v>
      </c>
      <c r="J26" s="28">
        <v>0</v>
      </c>
      <c r="K26" s="29">
        <v>0</v>
      </c>
      <c r="L26" s="124"/>
      <c r="M26" s="37">
        <v>0</v>
      </c>
      <c r="N26" s="124"/>
      <c r="O26" s="28">
        <v>21600</v>
      </c>
      <c r="P26" s="27">
        <v>1</v>
      </c>
    </row>
    <row r="27" spans="1:16" s="34" customFormat="1" x14ac:dyDescent="0.25">
      <c r="A27" s="26" t="s">
        <v>401</v>
      </c>
      <c r="B27" s="26" t="s">
        <v>224</v>
      </c>
      <c r="C27" s="26" t="s">
        <v>234</v>
      </c>
      <c r="D27" s="26" t="s">
        <v>233</v>
      </c>
      <c r="E27" s="26" t="s">
        <v>236</v>
      </c>
      <c r="F27" s="37">
        <v>25200</v>
      </c>
      <c r="G27" s="37">
        <v>0</v>
      </c>
      <c r="H27" s="37">
        <v>25200</v>
      </c>
      <c r="I27" s="28">
        <v>12749.92</v>
      </c>
      <c r="J27" s="28">
        <v>0</v>
      </c>
      <c r="K27" s="29">
        <v>0</v>
      </c>
      <c r="L27" s="124"/>
      <c r="M27" s="37">
        <v>12749.92</v>
      </c>
      <c r="N27" s="124"/>
      <c r="O27" s="28">
        <v>12450.08</v>
      </c>
      <c r="P27" s="27">
        <v>0.49405100000000002</v>
      </c>
    </row>
    <row r="28" spans="1:16" s="34" customFormat="1" x14ac:dyDescent="0.25">
      <c r="A28" s="26" t="s">
        <v>403</v>
      </c>
      <c r="B28" s="26" t="s">
        <v>203</v>
      </c>
      <c r="C28" s="26" t="s">
        <v>234</v>
      </c>
      <c r="D28" s="26" t="s">
        <v>233</v>
      </c>
      <c r="E28" s="26" t="s">
        <v>237</v>
      </c>
      <c r="F28" s="37">
        <v>0</v>
      </c>
      <c r="G28" s="37">
        <v>105.21</v>
      </c>
      <c r="H28" s="37">
        <v>105.21</v>
      </c>
      <c r="I28" s="28">
        <v>150.46</v>
      </c>
      <c r="J28" s="28">
        <v>0</v>
      </c>
      <c r="K28" s="29">
        <v>0</v>
      </c>
      <c r="L28" s="124"/>
      <c r="M28" s="37">
        <v>150.46</v>
      </c>
      <c r="N28" s="124"/>
      <c r="O28" s="28">
        <v>-45.25</v>
      </c>
      <c r="P28" s="27">
        <v>-0.43009199999999997</v>
      </c>
    </row>
    <row r="29" spans="1:16" s="34" customFormat="1" x14ac:dyDescent="0.25">
      <c r="A29" s="26" t="s">
        <v>403</v>
      </c>
      <c r="B29" s="26" t="s">
        <v>203</v>
      </c>
      <c r="C29" s="26" t="s">
        <v>234</v>
      </c>
      <c r="D29" s="26" t="s">
        <v>233</v>
      </c>
      <c r="E29" s="26" t="s">
        <v>236</v>
      </c>
      <c r="F29" s="37">
        <v>289.35000000000002</v>
      </c>
      <c r="G29" s="37">
        <v>0</v>
      </c>
      <c r="H29" s="37">
        <v>289.35000000000002</v>
      </c>
      <c r="I29" s="28">
        <v>48.18</v>
      </c>
      <c r="J29" s="28">
        <v>0</v>
      </c>
      <c r="K29" s="29">
        <v>0</v>
      </c>
      <c r="L29" s="124"/>
      <c r="M29" s="37">
        <v>48.18</v>
      </c>
      <c r="N29" s="124"/>
      <c r="O29" s="28">
        <v>241.17</v>
      </c>
      <c r="P29" s="27">
        <v>0.83348900000000004</v>
      </c>
    </row>
    <row r="30" spans="1:16" s="34" customFormat="1" x14ac:dyDescent="0.25">
      <c r="A30" s="26" t="s">
        <v>403</v>
      </c>
      <c r="B30" s="26" t="s">
        <v>203</v>
      </c>
      <c r="C30" s="26" t="s">
        <v>234</v>
      </c>
      <c r="D30" s="26" t="s">
        <v>233</v>
      </c>
      <c r="E30" s="26" t="s">
        <v>232</v>
      </c>
      <c r="F30" s="37">
        <v>10334</v>
      </c>
      <c r="G30" s="37">
        <v>-105.21</v>
      </c>
      <c r="H30" s="37">
        <v>10228.790000000001</v>
      </c>
      <c r="I30" s="28">
        <v>1570</v>
      </c>
      <c r="J30" s="28">
        <v>0</v>
      </c>
      <c r="K30" s="29">
        <v>0</v>
      </c>
      <c r="L30" s="124"/>
      <c r="M30" s="37">
        <v>1570</v>
      </c>
      <c r="N30" s="124"/>
      <c r="O30" s="28">
        <v>8658.7900000000009</v>
      </c>
      <c r="P30" s="27">
        <v>0.84651200000000004</v>
      </c>
    </row>
    <row r="31" spans="1:16" s="34" customFormat="1" x14ac:dyDescent="0.25">
      <c r="A31" s="26" t="s">
        <v>404</v>
      </c>
      <c r="B31" s="26" t="s">
        <v>204</v>
      </c>
      <c r="C31" s="26" t="s">
        <v>234</v>
      </c>
      <c r="D31" s="26" t="s">
        <v>233</v>
      </c>
      <c r="E31" s="26" t="s">
        <v>237</v>
      </c>
      <c r="F31" s="37">
        <v>5000</v>
      </c>
      <c r="G31" s="37">
        <v>-1310.53</v>
      </c>
      <c r="H31" s="37">
        <v>3689.47</v>
      </c>
      <c r="I31" s="28">
        <v>3146.03</v>
      </c>
      <c r="J31" s="28">
        <v>0</v>
      </c>
      <c r="K31" s="29">
        <v>0</v>
      </c>
      <c r="L31" s="124"/>
      <c r="M31" s="37">
        <v>3146.03</v>
      </c>
      <c r="N31" s="124"/>
      <c r="O31" s="28">
        <v>543.44000000000005</v>
      </c>
      <c r="P31" s="27">
        <v>0.14729500000000001</v>
      </c>
    </row>
    <row r="32" spans="1:16" s="34" customFormat="1" x14ac:dyDescent="0.25">
      <c r="A32" s="26" t="s">
        <v>404</v>
      </c>
      <c r="B32" s="26" t="s">
        <v>204</v>
      </c>
      <c r="C32" s="26" t="s">
        <v>234</v>
      </c>
      <c r="D32" s="26" t="s">
        <v>233</v>
      </c>
      <c r="E32" s="26" t="s">
        <v>236</v>
      </c>
      <c r="F32" s="37">
        <v>140</v>
      </c>
      <c r="G32" s="37">
        <v>0</v>
      </c>
      <c r="H32" s="37">
        <v>140</v>
      </c>
      <c r="I32" s="28">
        <v>102.83</v>
      </c>
      <c r="J32" s="28">
        <v>0</v>
      </c>
      <c r="K32" s="29">
        <v>0</v>
      </c>
      <c r="L32" s="124"/>
      <c r="M32" s="37">
        <v>102.83</v>
      </c>
      <c r="N32" s="124"/>
      <c r="O32" s="28">
        <v>37.17</v>
      </c>
      <c r="P32" s="27">
        <v>0.26550000000000001</v>
      </c>
    </row>
    <row r="33" spans="1:16" s="34" customFormat="1" x14ac:dyDescent="0.25">
      <c r="A33" s="26" t="s">
        <v>404</v>
      </c>
      <c r="B33" s="26" t="s">
        <v>204</v>
      </c>
      <c r="C33" s="26" t="s">
        <v>234</v>
      </c>
      <c r="D33" s="26" t="s">
        <v>233</v>
      </c>
      <c r="E33" s="26" t="s">
        <v>232</v>
      </c>
      <c r="F33" s="37">
        <v>0</v>
      </c>
      <c r="G33" s="37">
        <v>1310.53</v>
      </c>
      <c r="H33" s="37">
        <v>1310.53</v>
      </c>
      <c r="I33" s="28">
        <v>1310.53</v>
      </c>
      <c r="J33" s="28">
        <v>0</v>
      </c>
      <c r="K33" s="29">
        <v>0</v>
      </c>
      <c r="L33" s="124"/>
      <c r="M33" s="37">
        <v>1310.53</v>
      </c>
      <c r="N33" s="124"/>
      <c r="O33" s="28">
        <v>0</v>
      </c>
      <c r="P33" s="27">
        <v>0</v>
      </c>
    </row>
    <row r="34" spans="1:16" s="34" customFormat="1" x14ac:dyDescent="0.25">
      <c r="A34" s="26" t="s">
        <v>405</v>
      </c>
      <c r="B34" s="26" t="s">
        <v>206</v>
      </c>
      <c r="C34" s="26" t="s">
        <v>234</v>
      </c>
      <c r="D34" s="26" t="s">
        <v>233</v>
      </c>
      <c r="E34" s="26" t="s">
        <v>237</v>
      </c>
      <c r="F34" s="37">
        <v>0</v>
      </c>
      <c r="G34" s="37">
        <v>5.96</v>
      </c>
      <c r="H34" s="37">
        <v>5.96</v>
      </c>
      <c r="I34" s="28">
        <v>5.8</v>
      </c>
      <c r="J34" s="28">
        <v>0</v>
      </c>
      <c r="K34" s="29">
        <v>0</v>
      </c>
      <c r="L34" s="124"/>
      <c r="M34" s="37">
        <v>5.8</v>
      </c>
      <c r="N34" s="124"/>
      <c r="O34" s="28">
        <v>0.16</v>
      </c>
      <c r="P34" s="27">
        <v>2.6845999999999998E-2</v>
      </c>
    </row>
    <row r="35" spans="1:16" s="34" customFormat="1" x14ac:dyDescent="0.25">
      <c r="A35" s="26" t="s">
        <v>405</v>
      </c>
      <c r="B35" s="26" t="s">
        <v>206</v>
      </c>
      <c r="C35" s="26" t="s">
        <v>234</v>
      </c>
      <c r="D35" s="26" t="s">
        <v>233</v>
      </c>
      <c r="E35" s="26" t="s">
        <v>236</v>
      </c>
      <c r="F35" s="37">
        <v>0</v>
      </c>
      <c r="G35" s="37">
        <v>0</v>
      </c>
      <c r="H35" s="37">
        <v>0</v>
      </c>
      <c r="I35" s="28">
        <v>0.16</v>
      </c>
      <c r="J35" s="28">
        <v>0</v>
      </c>
      <c r="K35" s="29">
        <v>0</v>
      </c>
      <c r="L35" s="124"/>
      <c r="M35" s="37">
        <v>0.16</v>
      </c>
      <c r="N35" s="124"/>
      <c r="O35" s="28">
        <v>-0.16</v>
      </c>
      <c r="P35" s="27">
        <v>0</v>
      </c>
    </row>
    <row r="36" spans="1:16" s="34" customFormat="1" x14ac:dyDescent="0.25">
      <c r="A36" s="26" t="s">
        <v>406</v>
      </c>
      <c r="B36" s="26" t="s">
        <v>207</v>
      </c>
      <c r="C36" s="26" t="s">
        <v>234</v>
      </c>
      <c r="D36" s="26" t="s">
        <v>233</v>
      </c>
      <c r="E36" s="26" t="s">
        <v>237</v>
      </c>
      <c r="F36" s="37">
        <v>0</v>
      </c>
      <c r="G36" s="37">
        <v>13994.04</v>
      </c>
      <c r="H36" s="37">
        <v>13994.04</v>
      </c>
      <c r="I36" s="28">
        <v>4389.7299999999996</v>
      </c>
      <c r="J36" s="28">
        <v>0</v>
      </c>
      <c r="K36" s="29">
        <v>0</v>
      </c>
      <c r="L36" s="124"/>
      <c r="M36" s="37">
        <v>4389.7299999999996</v>
      </c>
      <c r="N36" s="124"/>
      <c r="O36" s="28">
        <v>9604.31</v>
      </c>
      <c r="P36" s="27">
        <v>0.68631399999999998</v>
      </c>
    </row>
    <row r="37" spans="1:16" s="34" customFormat="1" x14ac:dyDescent="0.25">
      <c r="A37" s="26" t="s">
        <v>406</v>
      </c>
      <c r="B37" s="26" t="s">
        <v>207</v>
      </c>
      <c r="C37" s="26" t="s">
        <v>234</v>
      </c>
      <c r="D37" s="26" t="s">
        <v>233</v>
      </c>
      <c r="E37" s="26" t="s">
        <v>236</v>
      </c>
      <c r="F37" s="37">
        <v>0</v>
      </c>
      <c r="G37" s="37">
        <v>0</v>
      </c>
      <c r="H37" s="37">
        <v>0</v>
      </c>
      <c r="I37" s="28">
        <v>122.92</v>
      </c>
      <c r="J37" s="28">
        <v>0</v>
      </c>
      <c r="K37" s="29">
        <v>0</v>
      </c>
      <c r="L37" s="124"/>
      <c r="M37" s="37">
        <v>122.92</v>
      </c>
      <c r="N37" s="124"/>
      <c r="O37" s="28">
        <v>-122.92</v>
      </c>
      <c r="P37" s="27">
        <v>0</v>
      </c>
    </row>
    <row r="38" spans="1:16" s="34" customFormat="1" x14ac:dyDescent="0.25">
      <c r="A38" s="26" t="s">
        <v>407</v>
      </c>
      <c r="B38" s="26" t="s">
        <v>209</v>
      </c>
      <c r="C38" s="26" t="s">
        <v>234</v>
      </c>
      <c r="D38" s="26" t="s">
        <v>233</v>
      </c>
      <c r="E38" s="26" t="s">
        <v>237</v>
      </c>
      <c r="F38" s="37">
        <v>80000</v>
      </c>
      <c r="G38" s="37">
        <v>0</v>
      </c>
      <c r="H38" s="37">
        <v>80000</v>
      </c>
      <c r="I38" s="28">
        <v>70063.77</v>
      </c>
      <c r="J38" s="28">
        <v>0</v>
      </c>
      <c r="K38" s="29">
        <v>0</v>
      </c>
      <c r="L38" s="124"/>
      <c r="M38" s="37">
        <v>70063.77</v>
      </c>
      <c r="N38" s="124"/>
      <c r="O38" s="28">
        <v>9936.23</v>
      </c>
      <c r="P38" s="27">
        <v>0.12420299999999999</v>
      </c>
    </row>
    <row r="39" spans="1:16" s="34" customFormat="1" x14ac:dyDescent="0.25">
      <c r="A39" s="26" t="s">
        <v>407</v>
      </c>
      <c r="B39" s="26" t="s">
        <v>209</v>
      </c>
      <c r="C39" s="26" t="s">
        <v>234</v>
      </c>
      <c r="D39" s="26" t="s">
        <v>233</v>
      </c>
      <c r="E39" s="26" t="s">
        <v>236</v>
      </c>
      <c r="F39" s="37">
        <v>2240</v>
      </c>
      <c r="G39" s="37">
        <v>0</v>
      </c>
      <c r="H39" s="37">
        <v>2240</v>
      </c>
      <c r="I39" s="28">
        <v>1961.45</v>
      </c>
      <c r="J39" s="28">
        <v>0</v>
      </c>
      <c r="K39" s="29">
        <v>0</v>
      </c>
      <c r="L39" s="124"/>
      <c r="M39" s="37">
        <v>1961.45</v>
      </c>
      <c r="N39" s="124"/>
      <c r="O39" s="28">
        <v>278.55</v>
      </c>
      <c r="P39" s="27">
        <v>0.12435300000000001</v>
      </c>
    </row>
    <row r="40" spans="1:16" s="34" customFormat="1" x14ac:dyDescent="0.25">
      <c r="A40" s="26" t="s">
        <v>408</v>
      </c>
      <c r="B40" s="26" t="s">
        <v>211</v>
      </c>
      <c r="C40" s="26" t="s">
        <v>234</v>
      </c>
      <c r="D40" s="26" t="s">
        <v>233</v>
      </c>
      <c r="E40" s="26" t="s">
        <v>237</v>
      </c>
      <c r="F40" s="37">
        <v>4000</v>
      </c>
      <c r="G40" s="37">
        <v>0</v>
      </c>
      <c r="H40" s="37">
        <v>4000</v>
      </c>
      <c r="I40" s="28">
        <v>3546.9</v>
      </c>
      <c r="J40" s="28">
        <v>0</v>
      </c>
      <c r="K40" s="29">
        <v>0</v>
      </c>
      <c r="L40" s="124"/>
      <c r="M40" s="37">
        <v>3546.9</v>
      </c>
      <c r="N40" s="124"/>
      <c r="O40" s="28">
        <v>453.1</v>
      </c>
      <c r="P40" s="27">
        <v>0.113275</v>
      </c>
    </row>
    <row r="41" spans="1:16" s="34" customFormat="1" x14ac:dyDescent="0.25">
      <c r="A41" s="26" t="s">
        <v>408</v>
      </c>
      <c r="B41" s="26" t="s">
        <v>211</v>
      </c>
      <c r="C41" s="26" t="s">
        <v>234</v>
      </c>
      <c r="D41" s="26" t="s">
        <v>233</v>
      </c>
      <c r="E41" s="26" t="s">
        <v>236</v>
      </c>
      <c r="F41" s="37">
        <v>112</v>
      </c>
      <c r="G41" s="37">
        <v>0</v>
      </c>
      <c r="H41" s="37">
        <v>112</v>
      </c>
      <c r="I41" s="28">
        <v>99.31</v>
      </c>
      <c r="J41" s="28">
        <v>0</v>
      </c>
      <c r="K41" s="29">
        <v>0</v>
      </c>
      <c r="L41" s="124"/>
      <c r="M41" s="37">
        <v>99.31</v>
      </c>
      <c r="N41" s="124"/>
      <c r="O41" s="28">
        <v>12.69</v>
      </c>
      <c r="P41" s="27">
        <v>0.113304</v>
      </c>
    </row>
    <row r="42" spans="1:16" s="34" customFormat="1" x14ac:dyDescent="0.25">
      <c r="A42" s="26" t="s">
        <v>409</v>
      </c>
      <c r="B42" s="26" t="s">
        <v>213</v>
      </c>
      <c r="C42" s="26" t="s">
        <v>234</v>
      </c>
      <c r="D42" s="26" t="s">
        <v>233</v>
      </c>
      <c r="E42" s="26" t="s">
        <v>237</v>
      </c>
      <c r="F42" s="37">
        <v>500</v>
      </c>
      <c r="G42" s="37">
        <v>0</v>
      </c>
      <c r="H42" s="37">
        <v>500</v>
      </c>
      <c r="I42" s="28">
        <v>187.1</v>
      </c>
      <c r="J42" s="28">
        <v>0</v>
      </c>
      <c r="K42" s="29">
        <v>0</v>
      </c>
      <c r="L42" s="124"/>
      <c r="M42" s="37">
        <v>187.1</v>
      </c>
      <c r="N42" s="124"/>
      <c r="O42" s="28">
        <v>312.89999999999998</v>
      </c>
      <c r="P42" s="27">
        <v>0.62580000000000002</v>
      </c>
    </row>
    <row r="43" spans="1:16" s="34" customFormat="1" x14ac:dyDescent="0.25">
      <c r="A43" s="26" t="s">
        <v>409</v>
      </c>
      <c r="B43" s="26" t="s">
        <v>213</v>
      </c>
      <c r="C43" s="26" t="s">
        <v>234</v>
      </c>
      <c r="D43" s="26" t="s">
        <v>233</v>
      </c>
      <c r="E43" s="26" t="s">
        <v>236</v>
      </c>
      <c r="F43" s="37">
        <v>14</v>
      </c>
      <c r="G43" s="37">
        <v>0</v>
      </c>
      <c r="H43" s="37">
        <v>14</v>
      </c>
      <c r="I43" s="28">
        <v>5.24</v>
      </c>
      <c r="J43" s="28">
        <v>0</v>
      </c>
      <c r="K43" s="29">
        <v>0</v>
      </c>
      <c r="L43" s="124"/>
      <c r="M43" s="37">
        <v>5.24</v>
      </c>
      <c r="N43" s="124"/>
      <c r="O43" s="28">
        <v>8.76</v>
      </c>
      <c r="P43" s="27">
        <v>0.62571399999999999</v>
      </c>
    </row>
    <row r="44" spans="1:16" s="34" customFormat="1" x14ac:dyDescent="0.25">
      <c r="A44" s="26" t="s">
        <v>410</v>
      </c>
      <c r="B44" s="26" t="s">
        <v>214</v>
      </c>
      <c r="C44" s="26" t="s">
        <v>234</v>
      </c>
      <c r="D44" s="26" t="s">
        <v>233</v>
      </c>
      <c r="E44" s="26" t="s">
        <v>237</v>
      </c>
      <c r="F44" s="37">
        <v>1680</v>
      </c>
      <c r="G44" s="37">
        <v>0</v>
      </c>
      <c r="H44" s="37">
        <v>1680</v>
      </c>
      <c r="I44" s="28">
        <v>0</v>
      </c>
      <c r="J44" s="28">
        <v>0</v>
      </c>
      <c r="K44" s="29">
        <v>0</v>
      </c>
      <c r="L44" s="124"/>
      <c r="M44" s="37">
        <v>0</v>
      </c>
      <c r="N44" s="124"/>
      <c r="O44" s="28">
        <v>1680</v>
      </c>
      <c r="P44" s="27">
        <v>1</v>
      </c>
    </row>
    <row r="45" spans="1:16" s="34" customFormat="1" x14ac:dyDescent="0.25">
      <c r="A45" s="26" t="s">
        <v>410</v>
      </c>
      <c r="B45" s="26" t="s">
        <v>214</v>
      </c>
      <c r="C45" s="26" t="s">
        <v>234</v>
      </c>
      <c r="D45" s="26" t="s">
        <v>233</v>
      </c>
      <c r="E45" s="26" t="s">
        <v>236</v>
      </c>
      <c r="F45" s="37">
        <v>8537.0400000000009</v>
      </c>
      <c r="G45" s="37">
        <v>0</v>
      </c>
      <c r="H45" s="37">
        <v>8537.0400000000009</v>
      </c>
      <c r="I45" s="28">
        <v>26466.720000000001</v>
      </c>
      <c r="J45" s="28">
        <v>0</v>
      </c>
      <c r="K45" s="29">
        <v>0</v>
      </c>
      <c r="L45" s="124"/>
      <c r="M45" s="37">
        <v>26466.720000000001</v>
      </c>
      <c r="N45" s="124"/>
      <c r="O45" s="28">
        <v>-17929.68</v>
      </c>
      <c r="P45" s="27">
        <v>-2.100222</v>
      </c>
    </row>
    <row r="46" spans="1:16" s="34" customFormat="1" x14ac:dyDescent="0.25">
      <c r="A46" s="26" t="s">
        <v>313</v>
      </c>
      <c r="B46" s="26" t="s">
        <v>97</v>
      </c>
      <c r="C46" s="26" t="s">
        <v>234</v>
      </c>
      <c r="D46" s="26" t="s">
        <v>233</v>
      </c>
      <c r="E46" s="26" t="s">
        <v>232</v>
      </c>
      <c r="F46" s="37">
        <v>51383</v>
      </c>
      <c r="G46" s="37">
        <v>0</v>
      </c>
      <c r="H46" s="37">
        <v>0</v>
      </c>
      <c r="I46" s="37">
        <v>0</v>
      </c>
      <c r="J46" s="37">
        <v>0</v>
      </c>
      <c r="K46" s="37">
        <v>0</v>
      </c>
      <c r="L46" s="37">
        <v>0</v>
      </c>
      <c r="M46" s="37">
        <v>0</v>
      </c>
      <c r="N46" s="37">
        <v>0</v>
      </c>
      <c r="O46" s="37">
        <v>0</v>
      </c>
      <c r="P46" s="37">
        <v>0</v>
      </c>
    </row>
    <row r="47" spans="1:16" s="34" customFormat="1" x14ac:dyDescent="0.25">
      <c r="A47" s="26" t="s">
        <v>313</v>
      </c>
      <c r="B47" s="26" t="s">
        <v>97</v>
      </c>
      <c r="C47" s="26" t="s">
        <v>234</v>
      </c>
      <c r="D47" s="26" t="s">
        <v>233</v>
      </c>
      <c r="E47" s="26" t="s">
        <v>237</v>
      </c>
      <c r="F47" s="37">
        <v>134500</v>
      </c>
      <c r="G47" s="37">
        <v>0</v>
      </c>
      <c r="H47" s="37">
        <v>0</v>
      </c>
      <c r="I47" s="37">
        <v>0</v>
      </c>
      <c r="J47" s="37">
        <v>0</v>
      </c>
      <c r="K47" s="37">
        <v>0</v>
      </c>
      <c r="L47" s="37">
        <v>0</v>
      </c>
      <c r="M47" s="37">
        <v>0</v>
      </c>
      <c r="N47" s="37">
        <v>0</v>
      </c>
      <c r="O47" s="37">
        <v>0</v>
      </c>
      <c r="P47" s="37">
        <v>0</v>
      </c>
    </row>
    <row r="48" spans="1:16" s="34" customFormat="1" x14ac:dyDescent="0.25">
      <c r="A48" s="26" t="s">
        <v>313</v>
      </c>
      <c r="B48" s="26" t="s">
        <v>97</v>
      </c>
      <c r="C48" s="26" t="s">
        <v>234</v>
      </c>
      <c r="D48" s="26" t="s">
        <v>233</v>
      </c>
      <c r="E48" s="26" t="s">
        <v>239</v>
      </c>
      <c r="F48" s="37">
        <v>7250</v>
      </c>
      <c r="G48" s="37">
        <v>0</v>
      </c>
      <c r="H48" s="37">
        <v>0</v>
      </c>
      <c r="I48" s="37">
        <v>0</v>
      </c>
      <c r="J48" s="37">
        <v>0</v>
      </c>
      <c r="K48" s="37">
        <v>0</v>
      </c>
      <c r="L48" s="37">
        <v>0</v>
      </c>
      <c r="M48" s="37">
        <v>0</v>
      </c>
      <c r="N48" s="37">
        <v>0</v>
      </c>
      <c r="O48" s="37">
        <v>0</v>
      </c>
      <c r="P48" s="37">
        <v>0</v>
      </c>
    </row>
    <row r="49" spans="1:16" s="34" customFormat="1" x14ac:dyDescent="0.25">
      <c r="A49" s="26" t="s">
        <v>312</v>
      </c>
      <c r="B49" s="26" t="s">
        <v>98</v>
      </c>
      <c r="C49" s="26" t="s">
        <v>234</v>
      </c>
      <c r="D49" s="26" t="s">
        <v>233</v>
      </c>
      <c r="E49" s="26" t="s">
        <v>241</v>
      </c>
      <c r="F49" s="37">
        <v>51948</v>
      </c>
      <c r="G49" s="37">
        <v>0</v>
      </c>
      <c r="H49" s="37">
        <v>0</v>
      </c>
      <c r="I49" s="37">
        <v>0</v>
      </c>
      <c r="J49" s="37">
        <v>0</v>
      </c>
      <c r="K49" s="37">
        <v>0</v>
      </c>
      <c r="L49" s="37">
        <v>0</v>
      </c>
      <c r="M49" s="37">
        <v>0</v>
      </c>
      <c r="N49" s="37">
        <v>0</v>
      </c>
      <c r="O49" s="37">
        <v>0</v>
      </c>
      <c r="P49" s="37">
        <v>0</v>
      </c>
    </row>
    <row r="50" spans="1:16" s="34" customFormat="1" x14ac:dyDescent="0.25">
      <c r="A50" s="26" t="s">
        <v>312</v>
      </c>
      <c r="B50" s="26" t="s">
        <v>98</v>
      </c>
      <c r="C50" s="26" t="s">
        <v>234</v>
      </c>
      <c r="D50" s="26" t="s">
        <v>233</v>
      </c>
      <c r="E50" s="26" t="s">
        <v>232</v>
      </c>
      <c r="F50" s="37">
        <v>83644</v>
      </c>
      <c r="G50" s="37">
        <v>0</v>
      </c>
      <c r="H50" s="37">
        <v>0</v>
      </c>
      <c r="I50" s="37">
        <v>0</v>
      </c>
      <c r="J50" s="37">
        <v>0</v>
      </c>
      <c r="K50" s="37">
        <v>0</v>
      </c>
      <c r="L50" s="37">
        <v>0</v>
      </c>
      <c r="M50" s="37">
        <v>0</v>
      </c>
      <c r="N50" s="37">
        <v>0</v>
      </c>
      <c r="O50" s="37">
        <v>0</v>
      </c>
      <c r="P50" s="37">
        <v>0</v>
      </c>
    </row>
    <row r="51" spans="1:16" s="34" customFormat="1" x14ac:dyDescent="0.25">
      <c r="A51" s="26" t="s">
        <v>312</v>
      </c>
      <c r="B51" s="26" t="s">
        <v>98</v>
      </c>
      <c r="C51" s="26" t="s">
        <v>234</v>
      </c>
      <c r="D51" s="26" t="s">
        <v>233</v>
      </c>
      <c r="E51" s="26" t="s">
        <v>237</v>
      </c>
      <c r="F51" s="37">
        <v>36580</v>
      </c>
      <c r="G51" s="37">
        <v>0</v>
      </c>
      <c r="H51" s="37">
        <v>0</v>
      </c>
      <c r="I51" s="37">
        <v>0</v>
      </c>
      <c r="J51" s="37">
        <v>0</v>
      </c>
      <c r="K51" s="37">
        <v>0</v>
      </c>
      <c r="L51" s="37">
        <v>0</v>
      </c>
      <c r="M51" s="37">
        <v>0</v>
      </c>
      <c r="N51" s="37">
        <v>0</v>
      </c>
      <c r="O51" s="37">
        <v>0</v>
      </c>
      <c r="P51" s="37">
        <v>0</v>
      </c>
    </row>
    <row r="52" spans="1:16" s="34" customFormat="1" x14ac:dyDescent="0.25">
      <c r="A52" s="26" t="s">
        <v>312</v>
      </c>
      <c r="B52" s="26" t="s">
        <v>98</v>
      </c>
      <c r="C52" s="26" t="s">
        <v>234</v>
      </c>
      <c r="D52" s="26" t="s">
        <v>233</v>
      </c>
      <c r="E52" s="26" t="s">
        <v>239</v>
      </c>
      <c r="F52" s="37">
        <v>25000</v>
      </c>
      <c r="G52" s="37">
        <v>0</v>
      </c>
      <c r="H52" s="37">
        <v>0</v>
      </c>
      <c r="I52" s="37">
        <v>0</v>
      </c>
      <c r="J52" s="37">
        <v>0</v>
      </c>
      <c r="K52" s="37">
        <v>0</v>
      </c>
      <c r="L52" s="37">
        <v>0</v>
      </c>
      <c r="M52" s="37">
        <v>0</v>
      </c>
      <c r="N52" s="37">
        <v>0</v>
      </c>
      <c r="O52" s="37">
        <v>0</v>
      </c>
      <c r="P52" s="37">
        <v>0</v>
      </c>
    </row>
    <row r="53" spans="1:16" s="34" customFormat="1" x14ac:dyDescent="0.25">
      <c r="A53" s="26" t="s">
        <v>311</v>
      </c>
      <c r="B53" s="26" t="s">
        <v>99</v>
      </c>
      <c r="C53" s="26" t="s">
        <v>234</v>
      </c>
      <c r="D53" s="26" t="s">
        <v>233</v>
      </c>
      <c r="E53" s="26" t="s">
        <v>237</v>
      </c>
      <c r="F53" s="37">
        <v>92685</v>
      </c>
      <c r="G53" s="37">
        <v>0</v>
      </c>
      <c r="H53" s="37">
        <v>92685</v>
      </c>
      <c r="I53" s="28">
        <v>50274.59</v>
      </c>
      <c r="J53" s="28">
        <v>0</v>
      </c>
      <c r="K53" s="29">
        <v>0</v>
      </c>
      <c r="L53" s="124"/>
      <c r="M53" s="37">
        <v>50274.59</v>
      </c>
      <c r="N53" s="124"/>
      <c r="O53" s="28">
        <v>42410.41</v>
      </c>
      <c r="P53" s="27">
        <v>0.45757599999999998</v>
      </c>
    </row>
    <row r="54" spans="1:16" s="34" customFormat="1" x14ac:dyDescent="0.25">
      <c r="A54" s="26" t="s">
        <v>311</v>
      </c>
      <c r="B54" s="26" t="s">
        <v>99</v>
      </c>
      <c r="C54" s="26" t="s">
        <v>234</v>
      </c>
      <c r="D54" s="26" t="s">
        <v>233</v>
      </c>
      <c r="E54" s="26" t="s">
        <v>236</v>
      </c>
      <c r="F54" s="37">
        <v>3365.04</v>
      </c>
      <c r="G54" s="37">
        <v>0</v>
      </c>
      <c r="H54" s="37">
        <v>3365.04</v>
      </c>
      <c r="I54" s="28">
        <v>1935.97</v>
      </c>
      <c r="J54" s="28">
        <v>0</v>
      </c>
      <c r="K54" s="29">
        <v>0</v>
      </c>
      <c r="L54" s="124"/>
      <c r="M54" s="37">
        <v>1935.97</v>
      </c>
      <c r="N54" s="124"/>
      <c r="O54" s="28">
        <v>1429.07</v>
      </c>
      <c r="P54" s="27">
        <v>0.42468099999999998</v>
      </c>
    </row>
    <row r="55" spans="1:16" s="34" customFormat="1" x14ac:dyDescent="0.25">
      <c r="A55" s="26" t="s">
        <v>311</v>
      </c>
      <c r="B55" s="26" t="s">
        <v>99</v>
      </c>
      <c r="C55" s="26" t="s">
        <v>234</v>
      </c>
      <c r="D55" s="26" t="s">
        <v>233</v>
      </c>
      <c r="E55" s="26" t="s">
        <v>232</v>
      </c>
      <c r="F55" s="37">
        <v>27495</v>
      </c>
      <c r="G55" s="37">
        <v>-3804</v>
      </c>
      <c r="H55" s="37">
        <v>23691</v>
      </c>
      <c r="I55" s="28">
        <v>20298.62</v>
      </c>
      <c r="J55" s="28">
        <v>0</v>
      </c>
      <c r="K55" s="29">
        <v>0</v>
      </c>
      <c r="L55" s="124"/>
      <c r="M55" s="37">
        <v>20298.62</v>
      </c>
      <c r="N55" s="124"/>
      <c r="O55" s="28">
        <v>3392.38</v>
      </c>
      <c r="P55" s="27">
        <v>0.14319299999999999</v>
      </c>
    </row>
    <row r="56" spans="1:16" s="34" customFormat="1" x14ac:dyDescent="0.25">
      <c r="A56" s="26" t="s">
        <v>310</v>
      </c>
      <c r="B56" s="26" t="s">
        <v>101</v>
      </c>
      <c r="C56" s="26" t="s">
        <v>234</v>
      </c>
      <c r="D56" s="26" t="s">
        <v>233</v>
      </c>
      <c r="E56" s="26" t="s">
        <v>237</v>
      </c>
      <c r="F56" s="37">
        <v>13176</v>
      </c>
      <c r="G56" s="37">
        <v>-4465.6099999999997</v>
      </c>
      <c r="H56" s="37">
        <v>8710.39</v>
      </c>
      <c r="I56" s="28">
        <v>4922.21</v>
      </c>
      <c r="J56" s="28">
        <v>0</v>
      </c>
      <c r="K56" s="29">
        <v>0</v>
      </c>
      <c r="L56" s="124"/>
      <c r="M56" s="37">
        <v>4922.21</v>
      </c>
      <c r="N56" s="124"/>
      <c r="O56" s="28">
        <v>3788.18</v>
      </c>
      <c r="P56" s="27">
        <v>0.43490400000000001</v>
      </c>
    </row>
    <row r="57" spans="1:16" s="34" customFormat="1" x14ac:dyDescent="0.25">
      <c r="A57" s="26" t="s">
        <v>310</v>
      </c>
      <c r="B57" s="26" t="s">
        <v>101</v>
      </c>
      <c r="C57" s="26" t="s">
        <v>234</v>
      </c>
      <c r="D57" s="26" t="s">
        <v>233</v>
      </c>
      <c r="E57" s="26" t="s">
        <v>236</v>
      </c>
      <c r="F57" s="37">
        <v>2345.5300000000002</v>
      </c>
      <c r="G57" s="37">
        <v>0</v>
      </c>
      <c r="H57" s="37">
        <v>2345.5300000000002</v>
      </c>
      <c r="I57" s="28">
        <v>2008.38</v>
      </c>
      <c r="J57" s="28">
        <v>0</v>
      </c>
      <c r="K57" s="29">
        <v>0</v>
      </c>
      <c r="L57" s="124"/>
      <c r="M57" s="37">
        <v>2008.38</v>
      </c>
      <c r="N57" s="124"/>
      <c r="O57" s="28">
        <v>337.15</v>
      </c>
      <c r="P57" s="27">
        <v>0.14374100000000001</v>
      </c>
    </row>
    <row r="58" spans="1:16" s="34" customFormat="1" x14ac:dyDescent="0.25">
      <c r="A58" s="26" t="s">
        <v>310</v>
      </c>
      <c r="B58" s="26" t="s">
        <v>101</v>
      </c>
      <c r="C58" s="26" t="s">
        <v>234</v>
      </c>
      <c r="D58" s="26" t="s">
        <v>233</v>
      </c>
      <c r="E58" s="26" t="s">
        <v>232</v>
      </c>
      <c r="F58" s="37">
        <v>9200</v>
      </c>
      <c r="G58" s="37">
        <v>-549</v>
      </c>
      <c r="H58" s="37">
        <v>8651</v>
      </c>
      <c r="I58" s="28">
        <v>7247.5</v>
      </c>
      <c r="J58" s="28">
        <v>0</v>
      </c>
      <c r="K58" s="29">
        <v>0</v>
      </c>
      <c r="L58" s="124"/>
      <c r="M58" s="37">
        <v>7247.5</v>
      </c>
      <c r="N58" s="124"/>
      <c r="O58" s="28">
        <v>1403.5</v>
      </c>
      <c r="P58" s="27">
        <v>0.16223599999999999</v>
      </c>
    </row>
    <row r="59" spans="1:16" s="34" customFormat="1" x14ac:dyDescent="0.25">
      <c r="A59" s="26" t="s">
        <v>310</v>
      </c>
      <c r="B59" s="26" t="s">
        <v>101</v>
      </c>
      <c r="C59" s="26" t="s">
        <v>234</v>
      </c>
      <c r="D59" s="26" t="s">
        <v>233</v>
      </c>
      <c r="E59" s="26" t="s">
        <v>241</v>
      </c>
      <c r="F59" s="37">
        <v>61392.98</v>
      </c>
      <c r="G59" s="37">
        <v>4465.6099999999997</v>
      </c>
      <c r="H59" s="37">
        <v>65858.59</v>
      </c>
      <c r="I59" s="28">
        <v>65858.59</v>
      </c>
      <c r="J59" s="28">
        <v>0</v>
      </c>
      <c r="K59" s="29">
        <v>0</v>
      </c>
      <c r="L59" s="124"/>
      <c r="M59" s="37">
        <v>65858.59</v>
      </c>
      <c r="N59" s="124"/>
      <c r="O59" s="28">
        <v>0</v>
      </c>
      <c r="P59" s="27">
        <v>0</v>
      </c>
    </row>
    <row r="60" spans="1:16" s="34" customFormat="1" x14ac:dyDescent="0.25">
      <c r="A60" s="26" t="s">
        <v>309</v>
      </c>
      <c r="B60" s="26" t="s">
        <v>159</v>
      </c>
      <c r="C60" s="26" t="s">
        <v>234</v>
      </c>
      <c r="D60" s="26" t="s">
        <v>233</v>
      </c>
      <c r="E60" s="26" t="s">
        <v>237</v>
      </c>
      <c r="F60" s="37">
        <v>3000</v>
      </c>
      <c r="G60" s="37">
        <v>0</v>
      </c>
      <c r="H60" s="37">
        <v>3000</v>
      </c>
      <c r="I60" s="28">
        <v>2951.5</v>
      </c>
      <c r="J60" s="28">
        <v>0</v>
      </c>
      <c r="K60" s="29">
        <v>0</v>
      </c>
      <c r="L60" s="124"/>
      <c r="M60" s="37">
        <v>2951.5</v>
      </c>
      <c r="N60" s="124"/>
      <c r="O60" s="28">
        <v>48.5</v>
      </c>
      <c r="P60" s="27">
        <v>1.6167000000000001E-2</v>
      </c>
    </row>
    <row r="61" spans="1:16" s="34" customFormat="1" x14ac:dyDescent="0.25">
      <c r="A61" s="26" t="s">
        <v>309</v>
      </c>
      <c r="B61" s="26" t="s">
        <v>159</v>
      </c>
      <c r="C61" s="26" t="s">
        <v>234</v>
      </c>
      <c r="D61" s="26" t="s">
        <v>233</v>
      </c>
      <c r="E61" s="26" t="s">
        <v>236</v>
      </c>
      <c r="F61" s="37">
        <v>84</v>
      </c>
      <c r="G61" s="37">
        <v>0</v>
      </c>
      <c r="H61" s="37">
        <v>84</v>
      </c>
      <c r="I61" s="28">
        <v>59.34</v>
      </c>
      <c r="J61" s="28">
        <v>0</v>
      </c>
      <c r="K61" s="29">
        <v>0</v>
      </c>
      <c r="L61" s="124"/>
      <c r="M61" s="37">
        <v>59.34</v>
      </c>
      <c r="N61" s="124"/>
      <c r="O61" s="28">
        <v>24.66</v>
      </c>
      <c r="P61" s="27">
        <v>0.29357100000000003</v>
      </c>
    </row>
    <row r="62" spans="1:16" s="34" customFormat="1" x14ac:dyDescent="0.25">
      <c r="A62" s="26" t="s">
        <v>308</v>
      </c>
      <c r="B62" s="26" t="s">
        <v>161</v>
      </c>
      <c r="C62" s="26" t="s">
        <v>234</v>
      </c>
      <c r="D62" s="26" t="s">
        <v>233</v>
      </c>
      <c r="E62" s="26" t="s">
        <v>237</v>
      </c>
      <c r="F62" s="37">
        <v>4400</v>
      </c>
      <c r="G62" s="37">
        <v>0</v>
      </c>
      <c r="H62" s="37">
        <v>4400</v>
      </c>
      <c r="I62" s="28">
        <v>2638.64</v>
      </c>
      <c r="J62" s="28">
        <v>0</v>
      </c>
      <c r="K62" s="29">
        <v>0</v>
      </c>
      <c r="L62" s="124"/>
      <c r="M62" s="37">
        <v>2638.64</v>
      </c>
      <c r="N62" s="124"/>
      <c r="O62" s="28">
        <v>1761.36</v>
      </c>
      <c r="P62" s="27">
        <v>0.40030900000000003</v>
      </c>
    </row>
    <row r="63" spans="1:16" s="34" customFormat="1" x14ac:dyDescent="0.25">
      <c r="A63" s="26" t="s">
        <v>308</v>
      </c>
      <c r="B63" s="26" t="s">
        <v>161</v>
      </c>
      <c r="C63" s="26" t="s">
        <v>234</v>
      </c>
      <c r="D63" s="26" t="s">
        <v>233</v>
      </c>
      <c r="E63" s="26" t="s">
        <v>236</v>
      </c>
      <c r="F63" s="37">
        <v>123.2</v>
      </c>
      <c r="G63" s="37">
        <v>0</v>
      </c>
      <c r="H63" s="37">
        <v>123.2</v>
      </c>
      <c r="I63" s="28">
        <v>73.87</v>
      </c>
      <c r="J63" s="28">
        <v>0</v>
      </c>
      <c r="K63" s="29">
        <v>0</v>
      </c>
      <c r="L63" s="124"/>
      <c r="M63" s="37">
        <v>73.87</v>
      </c>
      <c r="N63" s="124"/>
      <c r="O63" s="28">
        <v>49.33</v>
      </c>
      <c r="P63" s="27">
        <v>0.40040599999999998</v>
      </c>
    </row>
    <row r="64" spans="1:16" s="34" customFormat="1" x14ac:dyDescent="0.25">
      <c r="A64" s="26" t="s">
        <v>307</v>
      </c>
      <c r="B64" s="26" t="s">
        <v>163</v>
      </c>
      <c r="C64" s="26" t="s">
        <v>234</v>
      </c>
      <c r="D64" s="26" t="s">
        <v>233</v>
      </c>
      <c r="E64" s="26" t="s">
        <v>237</v>
      </c>
      <c r="F64" s="37">
        <v>5600</v>
      </c>
      <c r="G64" s="37">
        <v>0</v>
      </c>
      <c r="H64" s="37">
        <v>5600</v>
      </c>
      <c r="I64" s="28">
        <v>1768.44</v>
      </c>
      <c r="J64" s="28">
        <v>0</v>
      </c>
      <c r="K64" s="29">
        <v>0</v>
      </c>
      <c r="L64" s="124"/>
      <c r="M64" s="37">
        <v>1768.44</v>
      </c>
      <c r="N64" s="124"/>
      <c r="O64" s="28">
        <v>3831.56</v>
      </c>
      <c r="P64" s="27">
        <v>0.68420700000000001</v>
      </c>
    </row>
    <row r="65" spans="1:16" s="34" customFormat="1" x14ac:dyDescent="0.25">
      <c r="A65" s="26" t="s">
        <v>307</v>
      </c>
      <c r="B65" s="26" t="s">
        <v>163</v>
      </c>
      <c r="C65" s="26" t="s">
        <v>234</v>
      </c>
      <c r="D65" s="26" t="s">
        <v>233</v>
      </c>
      <c r="E65" s="26" t="s">
        <v>236</v>
      </c>
      <c r="F65" s="37">
        <v>156.80000000000001</v>
      </c>
      <c r="G65" s="37">
        <v>0</v>
      </c>
      <c r="H65" s="37">
        <v>156.80000000000001</v>
      </c>
      <c r="I65" s="28">
        <v>49.52</v>
      </c>
      <c r="J65" s="28">
        <v>0</v>
      </c>
      <c r="K65" s="29">
        <v>0</v>
      </c>
      <c r="L65" s="124"/>
      <c r="M65" s="37">
        <v>49.52</v>
      </c>
      <c r="N65" s="124"/>
      <c r="O65" s="28">
        <v>107.28</v>
      </c>
      <c r="P65" s="27">
        <v>0.68418400000000001</v>
      </c>
    </row>
    <row r="66" spans="1:16" s="34" customFormat="1" x14ac:dyDescent="0.25">
      <c r="A66" s="26" t="s">
        <v>306</v>
      </c>
      <c r="B66" s="26" t="s">
        <v>165</v>
      </c>
      <c r="C66" s="26" t="s">
        <v>234</v>
      </c>
      <c r="D66" s="26" t="s">
        <v>233</v>
      </c>
      <c r="E66" s="26" t="s">
        <v>237</v>
      </c>
      <c r="F66" s="37">
        <v>4600</v>
      </c>
      <c r="G66" s="37">
        <v>0</v>
      </c>
      <c r="H66" s="37">
        <v>4600</v>
      </c>
      <c r="I66" s="28">
        <v>489.06</v>
      </c>
      <c r="J66" s="28">
        <v>0</v>
      </c>
      <c r="K66" s="29">
        <v>0</v>
      </c>
      <c r="L66" s="124"/>
      <c r="M66" s="37">
        <v>489.06</v>
      </c>
      <c r="N66" s="124"/>
      <c r="O66" s="28">
        <v>4110.9399999999996</v>
      </c>
      <c r="P66" s="27">
        <v>0.89368300000000001</v>
      </c>
    </row>
    <row r="67" spans="1:16" s="34" customFormat="1" x14ac:dyDescent="0.25">
      <c r="A67" s="26" t="s">
        <v>306</v>
      </c>
      <c r="B67" s="26" t="s">
        <v>165</v>
      </c>
      <c r="C67" s="26" t="s">
        <v>234</v>
      </c>
      <c r="D67" s="26" t="s">
        <v>233</v>
      </c>
      <c r="E67" s="26" t="s">
        <v>236</v>
      </c>
      <c r="F67" s="37">
        <v>248.5</v>
      </c>
      <c r="G67" s="37">
        <v>0</v>
      </c>
      <c r="H67" s="37">
        <v>248.5</v>
      </c>
      <c r="I67" s="28">
        <v>18.03</v>
      </c>
      <c r="J67" s="28">
        <v>0</v>
      </c>
      <c r="K67" s="29">
        <v>0</v>
      </c>
      <c r="L67" s="124"/>
      <c r="M67" s="37">
        <v>18.03</v>
      </c>
      <c r="N67" s="124"/>
      <c r="O67" s="28">
        <v>230.47</v>
      </c>
      <c r="P67" s="27">
        <v>0.92744499999999996</v>
      </c>
    </row>
    <row r="68" spans="1:16" s="34" customFormat="1" x14ac:dyDescent="0.25">
      <c r="A68" s="26" t="s">
        <v>306</v>
      </c>
      <c r="B68" s="26" t="s">
        <v>165</v>
      </c>
      <c r="C68" s="26" t="s">
        <v>234</v>
      </c>
      <c r="D68" s="26" t="s">
        <v>233</v>
      </c>
      <c r="E68" s="26" t="s">
        <v>232</v>
      </c>
      <c r="F68" s="37">
        <v>4275</v>
      </c>
      <c r="G68" s="37">
        <v>-1954</v>
      </c>
      <c r="H68" s="37">
        <v>2321</v>
      </c>
      <c r="I68" s="28">
        <v>196.2</v>
      </c>
      <c r="J68" s="28">
        <v>0</v>
      </c>
      <c r="K68" s="29">
        <v>0</v>
      </c>
      <c r="L68" s="124"/>
      <c r="M68" s="37">
        <v>196.2</v>
      </c>
      <c r="N68" s="124"/>
      <c r="O68" s="28">
        <v>2124.8000000000002</v>
      </c>
      <c r="P68" s="27">
        <v>0.91546700000000003</v>
      </c>
    </row>
    <row r="69" spans="1:16" s="34" customFormat="1" x14ac:dyDescent="0.25">
      <c r="A69" s="26" t="s">
        <v>305</v>
      </c>
      <c r="B69" s="26" t="s">
        <v>167</v>
      </c>
      <c r="C69" s="26" t="s">
        <v>234</v>
      </c>
      <c r="D69" s="26" t="s">
        <v>233</v>
      </c>
      <c r="E69" s="26" t="s">
        <v>237</v>
      </c>
      <c r="F69" s="37">
        <v>5994</v>
      </c>
      <c r="G69" s="37">
        <v>-700</v>
      </c>
      <c r="H69" s="37">
        <v>5294</v>
      </c>
      <c r="I69" s="28">
        <v>4372.97</v>
      </c>
      <c r="J69" s="28">
        <v>0</v>
      </c>
      <c r="K69" s="29">
        <v>0</v>
      </c>
      <c r="L69" s="124"/>
      <c r="M69" s="37">
        <v>4372.97</v>
      </c>
      <c r="N69" s="124"/>
      <c r="O69" s="28">
        <v>921.03</v>
      </c>
      <c r="P69" s="27">
        <v>0.17397599999999999</v>
      </c>
    </row>
    <row r="70" spans="1:16" s="34" customFormat="1" x14ac:dyDescent="0.25">
      <c r="A70" s="26" t="s">
        <v>305</v>
      </c>
      <c r="B70" s="26" t="s">
        <v>167</v>
      </c>
      <c r="C70" s="26" t="s">
        <v>234</v>
      </c>
      <c r="D70" s="26" t="s">
        <v>233</v>
      </c>
      <c r="E70" s="26" t="s">
        <v>236</v>
      </c>
      <c r="F70" s="37">
        <v>265.83</v>
      </c>
      <c r="G70" s="37">
        <v>0</v>
      </c>
      <c r="H70" s="37">
        <v>265.83</v>
      </c>
      <c r="I70" s="28">
        <v>197.47</v>
      </c>
      <c r="J70" s="28">
        <v>0</v>
      </c>
      <c r="K70" s="29">
        <v>0</v>
      </c>
      <c r="L70" s="124"/>
      <c r="M70" s="37">
        <v>197.47</v>
      </c>
      <c r="N70" s="124"/>
      <c r="O70" s="28">
        <v>68.36</v>
      </c>
      <c r="P70" s="27">
        <v>0.25715700000000002</v>
      </c>
    </row>
    <row r="71" spans="1:16" s="34" customFormat="1" x14ac:dyDescent="0.25">
      <c r="A71" s="26" t="s">
        <v>305</v>
      </c>
      <c r="B71" s="26" t="s">
        <v>167</v>
      </c>
      <c r="C71" s="26" t="s">
        <v>234</v>
      </c>
      <c r="D71" s="26" t="s">
        <v>233</v>
      </c>
      <c r="E71" s="26" t="s">
        <v>232</v>
      </c>
      <c r="F71" s="37">
        <v>3500</v>
      </c>
      <c r="G71" s="37">
        <v>700</v>
      </c>
      <c r="H71" s="37">
        <v>4200</v>
      </c>
      <c r="I71" s="28">
        <v>2680</v>
      </c>
      <c r="J71" s="28">
        <v>0</v>
      </c>
      <c r="K71" s="29">
        <v>0</v>
      </c>
      <c r="L71" s="124"/>
      <c r="M71" s="37">
        <v>2680</v>
      </c>
      <c r="N71" s="124"/>
      <c r="O71" s="28">
        <v>1520</v>
      </c>
      <c r="P71" s="27">
        <v>0.36190499999999998</v>
      </c>
    </row>
    <row r="72" spans="1:16" s="34" customFormat="1" x14ac:dyDescent="0.25">
      <c r="A72" s="26" t="s">
        <v>304</v>
      </c>
      <c r="B72" s="26" t="s">
        <v>169</v>
      </c>
      <c r="C72" s="26" t="s">
        <v>234</v>
      </c>
      <c r="D72" s="26" t="s">
        <v>233</v>
      </c>
      <c r="E72" s="26" t="s">
        <v>237</v>
      </c>
      <c r="F72" s="37">
        <v>1597</v>
      </c>
      <c r="G72" s="37">
        <v>0</v>
      </c>
      <c r="H72" s="37">
        <v>1597</v>
      </c>
      <c r="I72" s="28">
        <v>1241.6199999999999</v>
      </c>
      <c r="J72" s="28">
        <v>0</v>
      </c>
      <c r="K72" s="29">
        <v>0</v>
      </c>
      <c r="L72" s="124"/>
      <c r="M72" s="37">
        <v>1241.6199999999999</v>
      </c>
      <c r="N72" s="124"/>
      <c r="O72" s="28">
        <v>355.38</v>
      </c>
      <c r="P72" s="27">
        <v>0.22253000000000001</v>
      </c>
    </row>
    <row r="73" spans="1:16" s="34" customFormat="1" x14ac:dyDescent="0.25">
      <c r="A73" s="26" t="s">
        <v>304</v>
      </c>
      <c r="B73" s="26" t="s">
        <v>169</v>
      </c>
      <c r="C73" s="26" t="s">
        <v>234</v>
      </c>
      <c r="D73" s="26" t="s">
        <v>233</v>
      </c>
      <c r="E73" s="26" t="s">
        <v>236</v>
      </c>
      <c r="F73" s="37">
        <v>44.72</v>
      </c>
      <c r="G73" s="37">
        <v>0</v>
      </c>
      <c r="H73" s="37">
        <v>44.72</v>
      </c>
      <c r="I73" s="28">
        <v>24.19</v>
      </c>
      <c r="J73" s="28">
        <v>0</v>
      </c>
      <c r="K73" s="29">
        <v>0</v>
      </c>
      <c r="L73" s="124"/>
      <c r="M73" s="37">
        <v>24.19</v>
      </c>
      <c r="N73" s="124"/>
      <c r="O73" s="28">
        <v>20.53</v>
      </c>
      <c r="P73" s="27">
        <v>0.45907900000000001</v>
      </c>
    </row>
    <row r="74" spans="1:16" s="34" customFormat="1" x14ac:dyDescent="0.25">
      <c r="A74" s="26" t="s">
        <v>303</v>
      </c>
      <c r="B74" s="26" t="s">
        <v>102</v>
      </c>
      <c r="C74" s="26" t="s">
        <v>234</v>
      </c>
      <c r="D74" s="26" t="s">
        <v>233</v>
      </c>
      <c r="E74" s="26" t="s">
        <v>241</v>
      </c>
      <c r="F74" s="37">
        <v>120789</v>
      </c>
      <c r="G74" s="37">
        <v>0</v>
      </c>
      <c r="H74" s="37">
        <v>0</v>
      </c>
      <c r="I74" s="37">
        <v>0</v>
      </c>
      <c r="J74" s="37">
        <v>0</v>
      </c>
      <c r="K74" s="37">
        <v>0</v>
      </c>
      <c r="L74" s="37">
        <v>0</v>
      </c>
      <c r="M74" s="37">
        <v>0</v>
      </c>
      <c r="N74" s="37">
        <v>0</v>
      </c>
      <c r="O74" s="37">
        <v>0</v>
      </c>
      <c r="P74" s="37">
        <v>0</v>
      </c>
    </row>
    <row r="75" spans="1:16" s="34" customFormat="1" x14ac:dyDescent="0.25">
      <c r="A75" s="26" t="s">
        <v>303</v>
      </c>
      <c r="B75" s="26" t="s">
        <v>102</v>
      </c>
      <c r="C75" s="26" t="s">
        <v>234</v>
      </c>
      <c r="D75" s="26" t="s">
        <v>233</v>
      </c>
      <c r="E75" s="26" t="s">
        <v>232</v>
      </c>
      <c r="F75" s="37">
        <v>146020</v>
      </c>
      <c r="G75" s="37">
        <v>0</v>
      </c>
      <c r="H75" s="37">
        <v>0</v>
      </c>
      <c r="I75" s="37">
        <v>0</v>
      </c>
      <c r="J75" s="37">
        <v>0</v>
      </c>
      <c r="K75" s="37">
        <v>0</v>
      </c>
      <c r="L75" s="37">
        <v>0</v>
      </c>
      <c r="M75" s="37">
        <v>0</v>
      </c>
      <c r="N75" s="37">
        <v>0</v>
      </c>
      <c r="O75" s="37">
        <v>0</v>
      </c>
      <c r="P75" s="37">
        <v>0</v>
      </c>
    </row>
    <row r="76" spans="1:16" s="34" customFormat="1" x14ac:dyDescent="0.25">
      <c r="A76" s="26" t="s">
        <v>303</v>
      </c>
      <c r="B76" s="26" t="s">
        <v>102</v>
      </c>
      <c r="C76" s="26" t="s">
        <v>234</v>
      </c>
      <c r="D76" s="26" t="s">
        <v>233</v>
      </c>
      <c r="E76" s="26" t="s">
        <v>237</v>
      </c>
      <c r="F76" s="37">
        <v>101200</v>
      </c>
      <c r="G76" s="37">
        <v>0</v>
      </c>
      <c r="H76" s="37">
        <v>0</v>
      </c>
      <c r="I76" s="37">
        <v>0</v>
      </c>
      <c r="J76" s="37">
        <v>0</v>
      </c>
      <c r="K76" s="37">
        <v>0</v>
      </c>
      <c r="L76" s="37">
        <v>0</v>
      </c>
      <c r="M76" s="37">
        <v>0</v>
      </c>
      <c r="N76" s="37">
        <v>0</v>
      </c>
      <c r="O76" s="37">
        <v>0</v>
      </c>
      <c r="P76" s="37">
        <v>0</v>
      </c>
    </row>
    <row r="77" spans="1:16" s="34" customFormat="1" x14ac:dyDescent="0.25">
      <c r="A77" s="26" t="s">
        <v>302</v>
      </c>
      <c r="B77" s="26" t="s">
        <v>183</v>
      </c>
      <c r="C77" s="26" t="s">
        <v>234</v>
      </c>
      <c r="D77" s="26" t="s">
        <v>233</v>
      </c>
      <c r="E77" s="26" t="s">
        <v>237</v>
      </c>
      <c r="F77" s="37">
        <v>6100</v>
      </c>
      <c r="G77" s="37">
        <v>0</v>
      </c>
      <c r="H77" s="37">
        <v>6100</v>
      </c>
      <c r="I77" s="28">
        <v>2037.32</v>
      </c>
      <c r="J77" s="28">
        <v>0</v>
      </c>
      <c r="K77" s="29">
        <v>0</v>
      </c>
      <c r="L77" s="124"/>
      <c r="M77" s="37">
        <v>2037.32</v>
      </c>
      <c r="N77" s="124"/>
      <c r="O77" s="28">
        <v>4062.68</v>
      </c>
      <c r="P77" s="27">
        <v>0.66601299999999997</v>
      </c>
    </row>
    <row r="78" spans="1:16" s="34" customFormat="1" x14ac:dyDescent="0.25">
      <c r="A78" s="26" t="s">
        <v>302</v>
      </c>
      <c r="B78" s="26" t="s">
        <v>183</v>
      </c>
      <c r="C78" s="26" t="s">
        <v>234</v>
      </c>
      <c r="D78" s="26" t="s">
        <v>233</v>
      </c>
      <c r="E78" s="26" t="s">
        <v>236</v>
      </c>
      <c r="F78" s="37">
        <v>170.8</v>
      </c>
      <c r="G78" s="37">
        <v>0</v>
      </c>
      <c r="H78" s="37">
        <v>170.8</v>
      </c>
      <c r="I78" s="28">
        <v>57.04</v>
      </c>
      <c r="J78" s="28">
        <v>0</v>
      </c>
      <c r="K78" s="29">
        <v>0</v>
      </c>
      <c r="L78" s="124"/>
      <c r="M78" s="37">
        <v>57.04</v>
      </c>
      <c r="N78" s="124"/>
      <c r="O78" s="28">
        <v>113.76</v>
      </c>
      <c r="P78" s="27">
        <v>0.66604200000000002</v>
      </c>
    </row>
    <row r="79" spans="1:16" s="34" customFormat="1" x14ac:dyDescent="0.25">
      <c r="A79" s="26" t="s">
        <v>301</v>
      </c>
      <c r="B79" s="26" t="s">
        <v>104</v>
      </c>
      <c r="C79" s="26" t="s">
        <v>234</v>
      </c>
      <c r="D79" s="26" t="s">
        <v>233</v>
      </c>
      <c r="E79" s="26" t="s">
        <v>237</v>
      </c>
      <c r="F79" s="37">
        <v>90500</v>
      </c>
      <c r="G79" s="37">
        <v>0</v>
      </c>
      <c r="H79" s="37">
        <v>90500</v>
      </c>
      <c r="I79" s="28">
        <v>47220.04</v>
      </c>
      <c r="J79" s="28">
        <v>0</v>
      </c>
      <c r="K79" s="29">
        <v>0</v>
      </c>
      <c r="L79" s="124"/>
      <c r="M79" s="37">
        <v>47220.04</v>
      </c>
      <c r="N79" s="124"/>
      <c r="O79" s="28">
        <v>43279.96</v>
      </c>
      <c r="P79" s="27">
        <v>0.47823199999999999</v>
      </c>
    </row>
    <row r="80" spans="1:16" s="34" customFormat="1" x14ac:dyDescent="0.25">
      <c r="A80" s="26" t="s">
        <v>301</v>
      </c>
      <c r="B80" s="26" t="s">
        <v>104</v>
      </c>
      <c r="C80" s="26" t="s">
        <v>234</v>
      </c>
      <c r="D80" s="26" t="s">
        <v>233</v>
      </c>
      <c r="E80" s="26" t="s">
        <v>236</v>
      </c>
      <c r="F80" s="37">
        <v>3054.24</v>
      </c>
      <c r="G80" s="37">
        <v>0</v>
      </c>
      <c r="H80" s="37">
        <v>3054.24</v>
      </c>
      <c r="I80" s="28">
        <v>1698.87</v>
      </c>
      <c r="J80" s="28">
        <v>0</v>
      </c>
      <c r="K80" s="29">
        <v>0</v>
      </c>
      <c r="L80" s="124"/>
      <c r="M80" s="37">
        <v>1698.87</v>
      </c>
      <c r="N80" s="124"/>
      <c r="O80" s="28">
        <v>1355.37</v>
      </c>
      <c r="P80" s="27">
        <v>0.44376700000000002</v>
      </c>
    </row>
    <row r="81" spans="1:16" s="34" customFormat="1" x14ac:dyDescent="0.25">
      <c r="A81" s="26" t="s">
        <v>301</v>
      </c>
      <c r="B81" s="26" t="s">
        <v>104</v>
      </c>
      <c r="C81" s="26" t="s">
        <v>234</v>
      </c>
      <c r="D81" s="26" t="s">
        <v>233</v>
      </c>
      <c r="E81" s="26" t="s">
        <v>232</v>
      </c>
      <c r="F81" s="37">
        <v>18580</v>
      </c>
      <c r="G81" s="37">
        <v>-1474</v>
      </c>
      <c r="H81" s="37">
        <v>17106</v>
      </c>
      <c r="I81" s="28">
        <v>13453.93</v>
      </c>
      <c r="J81" s="28">
        <v>0</v>
      </c>
      <c r="K81" s="29">
        <v>0</v>
      </c>
      <c r="L81" s="124"/>
      <c r="M81" s="37">
        <v>13453.93</v>
      </c>
      <c r="N81" s="124"/>
      <c r="O81" s="28">
        <v>3652.07</v>
      </c>
      <c r="P81" s="27">
        <v>0.21349599999999999</v>
      </c>
    </row>
    <row r="82" spans="1:16" s="34" customFormat="1" x14ac:dyDescent="0.25">
      <c r="A82" s="26" t="s">
        <v>300</v>
      </c>
      <c r="B82" s="26" t="s">
        <v>105</v>
      </c>
      <c r="C82" s="26" t="s">
        <v>234</v>
      </c>
      <c r="D82" s="26" t="s">
        <v>233</v>
      </c>
      <c r="E82" s="26" t="s">
        <v>241</v>
      </c>
      <c r="F82" s="37">
        <v>759974</v>
      </c>
      <c r="G82" s="37">
        <v>0</v>
      </c>
      <c r="H82" s="37">
        <v>0</v>
      </c>
      <c r="I82" s="37">
        <v>0</v>
      </c>
      <c r="J82" s="37">
        <v>0</v>
      </c>
      <c r="K82" s="37">
        <v>0</v>
      </c>
      <c r="L82" s="37">
        <v>0</v>
      </c>
      <c r="M82" s="37">
        <v>0</v>
      </c>
      <c r="N82" s="37">
        <v>0</v>
      </c>
      <c r="O82" s="37">
        <v>0</v>
      </c>
      <c r="P82" s="37">
        <v>0</v>
      </c>
    </row>
    <row r="83" spans="1:16" s="34" customFormat="1" x14ac:dyDescent="0.25">
      <c r="A83" s="26" t="s">
        <v>300</v>
      </c>
      <c r="B83" s="26" t="s">
        <v>105</v>
      </c>
      <c r="C83" s="26" t="s">
        <v>234</v>
      </c>
      <c r="D83" s="26" t="s">
        <v>233</v>
      </c>
      <c r="E83" s="26" t="s">
        <v>232</v>
      </c>
      <c r="F83" s="37">
        <v>398414</v>
      </c>
      <c r="G83" s="37">
        <v>0</v>
      </c>
      <c r="H83" s="37">
        <v>0</v>
      </c>
      <c r="I83" s="37">
        <v>0</v>
      </c>
      <c r="J83" s="37">
        <v>0</v>
      </c>
      <c r="K83" s="37">
        <v>0</v>
      </c>
      <c r="L83" s="37">
        <v>0</v>
      </c>
      <c r="M83" s="37">
        <v>0</v>
      </c>
      <c r="N83" s="37">
        <v>0</v>
      </c>
      <c r="O83" s="37">
        <v>0</v>
      </c>
      <c r="P83" s="37">
        <v>0</v>
      </c>
    </row>
    <row r="84" spans="1:16" s="34" customFormat="1" x14ac:dyDescent="0.25">
      <c r="A84" s="26" t="s">
        <v>300</v>
      </c>
      <c r="B84" s="26" t="s">
        <v>105</v>
      </c>
      <c r="C84" s="26" t="s">
        <v>234</v>
      </c>
      <c r="D84" s="26" t="s">
        <v>233</v>
      </c>
      <c r="E84" s="26" t="s">
        <v>237</v>
      </c>
      <c r="F84" s="37">
        <v>449000</v>
      </c>
      <c r="G84" s="37">
        <v>0</v>
      </c>
      <c r="H84" s="37">
        <v>0</v>
      </c>
      <c r="I84" s="37">
        <v>0</v>
      </c>
      <c r="J84" s="37">
        <v>0</v>
      </c>
      <c r="K84" s="37">
        <v>0</v>
      </c>
      <c r="L84" s="37">
        <v>0</v>
      </c>
      <c r="M84" s="37">
        <v>0</v>
      </c>
      <c r="N84" s="37">
        <v>0</v>
      </c>
      <c r="O84" s="37">
        <v>0</v>
      </c>
      <c r="P84" s="37">
        <v>0</v>
      </c>
    </row>
    <row r="85" spans="1:16" s="34" customFormat="1" x14ac:dyDescent="0.25">
      <c r="A85" s="26" t="s">
        <v>300</v>
      </c>
      <c r="B85" s="26" t="s">
        <v>105</v>
      </c>
      <c r="C85" s="26" t="s">
        <v>234</v>
      </c>
      <c r="D85" s="26" t="s">
        <v>233</v>
      </c>
      <c r="E85" s="26" t="s">
        <v>239</v>
      </c>
      <c r="F85" s="37">
        <v>101000</v>
      </c>
      <c r="G85" s="37">
        <v>0</v>
      </c>
      <c r="H85" s="37">
        <v>0</v>
      </c>
      <c r="I85" s="37">
        <v>0</v>
      </c>
      <c r="J85" s="37">
        <v>0</v>
      </c>
      <c r="K85" s="37">
        <v>0</v>
      </c>
      <c r="L85" s="37">
        <v>0</v>
      </c>
      <c r="M85" s="37">
        <v>0</v>
      </c>
      <c r="N85" s="37">
        <v>0</v>
      </c>
      <c r="O85" s="37">
        <v>0</v>
      </c>
      <c r="P85" s="37">
        <v>0</v>
      </c>
    </row>
    <row r="86" spans="1:16" s="34" customFormat="1" x14ac:dyDescent="0.25">
      <c r="A86" s="26" t="s">
        <v>299</v>
      </c>
      <c r="B86" s="26" t="s">
        <v>107</v>
      </c>
      <c r="C86" s="26" t="s">
        <v>234</v>
      </c>
      <c r="D86" s="26" t="s">
        <v>233</v>
      </c>
      <c r="E86" s="26" t="s">
        <v>237</v>
      </c>
      <c r="F86" s="37">
        <v>4500</v>
      </c>
      <c r="G86" s="37">
        <v>0</v>
      </c>
      <c r="H86" s="37">
        <v>4500</v>
      </c>
      <c r="I86" s="28">
        <v>1367</v>
      </c>
      <c r="J86" s="28">
        <v>0</v>
      </c>
      <c r="K86" s="29">
        <v>0</v>
      </c>
      <c r="L86" s="124"/>
      <c r="M86" s="37">
        <v>1367</v>
      </c>
      <c r="N86" s="124"/>
      <c r="O86" s="28">
        <v>3133</v>
      </c>
      <c r="P86" s="27">
        <v>0.69622200000000001</v>
      </c>
    </row>
    <row r="87" spans="1:16" s="34" customFormat="1" x14ac:dyDescent="0.25">
      <c r="A87" s="26" t="s">
        <v>299</v>
      </c>
      <c r="B87" s="26" t="s">
        <v>107</v>
      </c>
      <c r="C87" s="26" t="s">
        <v>234</v>
      </c>
      <c r="D87" s="26" t="s">
        <v>233</v>
      </c>
      <c r="E87" s="26" t="s">
        <v>236</v>
      </c>
      <c r="F87" s="37">
        <v>126</v>
      </c>
      <c r="G87" s="37">
        <v>0</v>
      </c>
      <c r="H87" s="37">
        <v>126</v>
      </c>
      <c r="I87" s="28">
        <v>38.28</v>
      </c>
      <c r="J87" s="28">
        <v>0</v>
      </c>
      <c r="K87" s="29">
        <v>0</v>
      </c>
      <c r="L87" s="124"/>
      <c r="M87" s="37">
        <v>38.28</v>
      </c>
      <c r="N87" s="124"/>
      <c r="O87" s="28">
        <v>87.72</v>
      </c>
      <c r="P87" s="27">
        <v>0.69618999999999998</v>
      </c>
    </row>
    <row r="88" spans="1:16" s="34" customFormat="1" x14ac:dyDescent="0.25">
      <c r="A88" s="26" t="s">
        <v>298</v>
      </c>
      <c r="B88" s="26" t="s">
        <v>185</v>
      </c>
      <c r="C88" s="26" t="s">
        <v>234</v>
      </c>
      <c r="D88" s="26" t="s">
        <v>233</v>
      </c>
      <c r="E88" s="26" t="s">
        <v>237</v>
      </c>
      <c r="F88" s="37">
        <v>5418</v>
      </c>
      <c r="G88" s="37">
        <v>0</v>
      </c>
      <c r="H88" s="37">
        <v>5418</v>
      </c>
      <c r="I88" s="28">
        <v>2007.78</v>
      </c>
      <c r="J88" s="28">
        <v>0</v>
      </c>
      <c r="K88" s="29">
        <v>0</v>
      </c>
      <c r="L88" s="124"/>
      <c r="M88" s="37">
        <v>2007.78</v>
      </c>
      <c r="N88" s="124"/>
      <c r="O88" s="28">
        <v>3410.22</v>
      </c>
      <c r="P88" s="27">
        <v>0.62942399999999998</v>
      </c>
    </row>
    <row r="89" spans="1:16" s="34" customFormat="1" x14ac:dyDescent="0.25">
      <c r="A89" s="26" t="s">
        <v>298</v>
      </c>
      <c r="B89" s="26" t="s">
        <v>185</v>
      </c>
      <c r="C89" s="26" t="s">
        <v>234</v>
      </c>
      <c r="D89" s="26" t="s">
        <v>233</v>
      </c>
      <c r="E89" s="26" t="s">
        <v>236</v>
      </c>
      <c r="F89" s="37">
        <v>151.69999999999999</v>
      </c>
      <c r="G89" s="37">
        <v>0</v>
      </c>
      <c r="H89" s="37">
        <v>151.69999999999999</v>
      </c>
      <c r="I89" s="28">
        <v>56.82</v>
      </c>
      <c r="J89" s="28">
        <v>0</v>
      </c>
      <c r="K89" s="29">
        <v>0</v>
      </c>
      <c r="L89" s="124"/>
      <c r="M89" s="37">
        <v>56.82</v>
      </c>
      <c r="N89" s="124"/>
      <c r="O89" s="28">
        <v>94.88</v>
      </c>
      <c r="P89" s="27">
        <v>0.62544500000000003</v>
      </c>
    </row>
    <row r="90" spans="1:16" s="34" customFormat="1" x14ac:dyDescent="0.25">
      <c r="A90" s="26" t="s">
        <v>297</v>
      </c>
      <c r="B90" s="26" t="s">
        <v>146</v>
      </c>
      <c r="C90" s="26" t="s">
        <v>234</v>
      </c>
      <c r="D90" s="26" t="s">
        <v>233</v>
      </c>
      <c r="E90" s="26" t="s">
        <v>237</v>
      </c>
      <c r="F90" s="37">
        <v>71984</v>
      </c>
      <c r="G90" s="37">
        <v>0</v>
      </c>
      <c r="H90" s="37">
        <v>71984</v>
      </c>
      <c r="I90" s="28">
        <v>57504.68</v>
      </c>
      <c r="J90" s="28">
        <v>0</v>
      </c>
      <c r="K90" s="29">
        <v>0</v>
      </c>
      <c r="L90" s="124"/>
      <c r="M90" s="37">
        <v>57504.68</v>
      </c>
      <c r="N90" s="124"/>
      <c r="O90" s="28">
        <v>14479.32</v>
      </c>
      <c r="P90" s="27">
        <v>0.20114599999999999</v>
      </c>
    </row>
    <row r="91" spans="1:16" s="34" customFormat="1" x14ac:dyDescent="0.25">
      <c r="A91" s="26" t="s">
        <v>297</v>
      </c>
      <c r="B91" s="26" t="s">
        <v>146</v>
      </c>
      <c r="C91" s="26" t="s">
        <v>234</v>
      </c>
      <c r="D91" s="26" t="s">
        <v>233</v>
      </c>
      <c r="E91" s="26" t="s">
        <v>236</v>
      </c>
      <c r="F91" s="37">
        <v>2015.55</v>
      </c>
      <c r="G91" s="37">
        <v>0</v>
      </c>
      <c r="H91" s="37">
        <v>2015.55</v>
      </c>
      <c r="I91" s="28">
        <v>1416.71</v>
      </c>
      <c r="J91" s="28">
        <v>0</v>
      </c>
      <c r="K91" s="29">
        <v>0</v>
      </c>
      <c r="L91" s="124"/>
      <c r="M91" s="37">
        <v>1416.71</v>
      </c>
      <c r="N91" s="124"/>
      <c r="O91" s="28">
        <v>598.84</v>
      </c>
      <c r="P91" s="27">
        <v>0.29710999999999999</v>
      </c>
    </row>
    <row r="92" spans="1:16" s="34" customFormat="1" x14ac:dyDescent="0.25">
      <c r="A92" s="26" t="s">
        <v>296</v>
      </c>
      <c r="B92" s="26" t="s">
        <v>187</v>
      </c>
      <c r="C92" s="26" t="s">
        <v>234</v>
      </c>
      <c r="D92" s="26" t="s">
        <v>233</v>
      </c>
      <c r="E92" s="26" t="s">
        <v>237</v>
      </c>
      <c r="F92" s="37">
        <v>1100</v>
      </c>
      <c r="G92" s="37">
        <v>637.23</v>
      </c>
      <c r="H92" s="37">
        <v>1737.23</v>
      </c>
      <c r="I92" s="28">
        <v>793.15</v>
      </c>
      <c r="J92" s="28">
        <v>0</v>
      </c>
      <c r="K92" s="29">
        <v>0</v>
      </c>
      <c r="L92" s="124"/>
      <c r="M92" s="37">
        <v>793.15</v>
      </c>
      <c r="N92" s="124"/>
      <c r="O92" s="28">
        <v>944.08</v>
      </c>
      <c r="P92" s="27">
        <v>0.54344000000000003</v>
      </c>
    </row>
    <row r="93" spans="1:16" s="34" customFormat="1" x14ac:dyDescent="0.25">
      <c r="A93" s="26" t="s">
        <v>296</v>
      </c>
      <c r="B93" s="26" t="s">
        <v>187</v>
      </c>
      <c r="C93" s="26" t="s">
        <v>234</v>
      </c>
      <c r="D93" s="26" t="s">
        <v>233</v>
      </c>
      <c r="E93" s="26" t="s">
        <v>236</v>
      </c>
      <c r="F93" s="37">
        <v>149.52000000000001</v>
      </c>
      <c r="G93" s="37">
        <v>0</v>
      </c>
      <c r="H93" s="37">
        <v>149.52000000000001</v>
      </c>
      <c r="I93" s="28">
        <v>101.2</v>
      </c>
      <c r="J93" s="28">
        <v>0</v>
      </c>
      <c r="K93" s="29">
        <v>0</v>
      </c>
      <c r="L93" s="124"/>
      <c r="M93" s="37">
        <v>101.2</v>
      </c>
      <c r="N93" s="124"/>
      <c r="O93" s="28">
        <v>48.32</v>
      </c>
      <c r="P93" s="27">
        <v>0.32316699999999998</v>
      </c>
    </row>
    <row r="94" spans="1:16" s="34" customFormat="1" x14ac:dyDescent="0.25">
      <c r="A94" s="26" t="s">
        <v>296</v>
      </c>
      <c r="B94" s="26" t="s">
        <v>187</v>
      </c>
      <c r="C94" s="26" t="s">
        <v>234</v>
      </c>
      <c r="D94" s="26" t="s">
        <v>233</v>
      </c>
      <c r="E94" s="26" t="s">
        <v>232</v>
      </c>
      <c r="F94" s="37">
        <v>4240</v>
      </c>
      <c r="G94" s="37">
        <v>-911.23</v>
      </c>
      <c r="H94" s="37">
        <v>3328.77</v>
      </c>
      <c r="I94" s="28">
        <v>3101.27</v>
      </c>
      <c r="J94" s="28">
        <v>0</v>
      </c>
      <c r="K94" s="29">
        <v>0</v>
      </c>
      <c r="L94" s="124"/>
      <c r="M94" s="37">
        <v>3101.27</v>
      </c>
      <c r="N94" s="124"/>
      <c r="O94" s="28">
        <v>227.5</v>
      </c>
      <c r="P94" s="27">
        <v>6.8344000000000002E-2</v>
      </c>
    </row>
    <row r="95" spans="1:16" s="34" customFormat="1" x14ac:dyDescent="0.25">
      <c r="A95" s="26" t="s">
        <v>295</v>
      </c>
      <c r="B95" s="26" t="s">
        <v>147</v>
      </c>
      <c r="C95" s="26" t="s">
        <v>234</v>
      </c>
      <c r="D95" s="26" t="s">
        <v>233</v>
      </c>
      <c r="E95" s="26" t="s">
        <v>237</v>
      </c>
      <c r="F95" s="37">
        <v>4500</v>
      </c>
      <c r="G95" s="37">
        <v>0</v>
      </c>
      <c r="H95" s="37">
        <v>4500</v>
      </c>
      <c r="I95" s="28">
        <v>3007.55</v>
      </c>
      <c r="J95" s="28">
        <v>0</v>
      </c>
      <c r="K95" s="29">
        <v>0</v>
      </c>
      <c r="L95" s="124"/>
      <c r="M95" s="37">
        <v>3007.55</v>
      </c>
      <c r="N95" s="124"/>
      <c r="O95" s="28">
        <v>1492.45</v>
      </c>
      <c r="P95" s="27">
        <v>0.33165600000000001</v>
      </c>
    </row>
    <row r="96" spans="1:16" s="34" customFormat="1" x14ac:dyDescent="0.25">
      <c r="A96" s="26" t="s">
        <v>295</v>
      </c>
      <c r="B96" s="26" t="s">
        <v>147</v>
      </c>
      <c r="C96" s="26" t="s">
        <v>234</v>
      </c>
      <c r="D96" s="26" t="s">
        <v>233</v>
      </c>
      <c r="E96" s="26" t="s">
        <v>236</v>
      </c>
      <c r="F96" s="37">
        <v>126</v>
      </c>
      <c r="G96" s="37">
        <v>0</v>
      </c>
      <c r="H96" s="37">
        <v>126</v>
      </c>
      <c r="I96" s="28">
        <v>84.21</v>
      </c>
      <c r="J96" s="28">
        <v>0</v>
      </c>
      <c r="K96" s="29">
        <v>0</v>
      </c>
      <c r="L96" s="124"/>
      <c r="M96" s="37">
        <v>84.21</v>
      </c>
      <c r="N96" s="124"/>
      <c r="O96" s="28">
        <v>41.79</v>
      </c>
      <c r="P96" s="27">
        <v>0.33166699999999999</v>
      </c>
    </row>
    <row r="97" spans="1:16" s="34" customFormat="1" x14ac:dyDescent="0.25">
      <c r="A97" s="26" t="s">
        <v>294</v>
      </c>
      <c r="B97" s="26" t="s">
        <v>171</v>
      </c>
      <c r="C97" s="26" t="s">
        <v>234</v>
      </c>
      <c r="D97" s="26" t="s">
        <v>233</v>
      </c>
      <c r="E97" s="26" t="s">
        <v>237</v>
      </c>
      <c r="F97" s="37">
        <v>18426</v>
      </c>
      <c r="G97" s="37">
        <v>0</v>
      </c>
      <c r="H97" s="37">
        <v>18426</v>
      </c>
      <c r="I97" s="28">
        <v>5552.94</v>
      </c>
      <c r="J97" s="28">
        <v>0</v>
      </c>
      <c r="K97" s="29">
        <v>0</v>
      </c>
      <c r="L97" s="124"/>
      <c r="M97" s="37">
        <v>5552.94</v>
      </c>
      <c r="N97" s="124"/>
      <c r="O97" s="28">
        <v>12873.06</v>
      </c>
      <c r="P97" s="27">
        <v>0.69863600000000003</v>
      </c>
    </row>
    <row r="98" spans="1:16" s="34" customFormat="1" x14ac:dyDescent="0.25">
      <c r="A98" s="26" t="s">
        <v>294</v>
      </c>
      <c r="B98" s="26" t="s">
        <v>171</v>
      </c>
      <c r="C98" s="26" t="s">
        <v>234</v>
      </c>
      <c r="D98" s="26" t="s">
        <v>233</v>
      </c>
      <c r="E98" s="26" t="s">
        <v>236</v>
      </c>
      <c r="F98" s="37">
        <v>515.92999999999995</v>
      </c>
      <c r="G98" s="37">
        <v>0</v>
      </c>
      <c r="H98" s="37">
        <v>515.92999999999995</v>
      </c>
      <c r="I98" s="28">
        <v>155.49</v>
      </c>
      <c r="J98" s="28">
        <v>0</v>
      </c>
      <c r="K98" s="29">
        <v>0</v>
      </c>
      <c r="L98" s="124"/>
      <c r="M98" s="37">
        <v>155.49</v>
      </c>
      <c r="N98" s="124"/>
      <c r="O98" s="28">
        <v>360.44</v>
      </c>
      <c r="P98" s="27">
        <v>0.69862199999999997</v>
      </c>
    </row>
    <row r="99" spans="1:16" s="34" customFormat="1" x14ac:dyDescent="0.25">
      <c r="A99" s="26" t="s">
        <v>293</v>
      </c>
      <c r="B99" s="26" t="s">
        <v>189</v>
      </c>
      <c r="C99" s="26" t="s">
        <v>234</v>
      </c>
      <c r="D99" s="26" t="s">
        <v>233</v>
      </c>
      <c r="E99" s="26" t="s">
        <v>237</v>
      </c>
      <c r="F99" s="37">
        <v>16800</v>
      </c>
      <c r="G99" s="37">
        <v>6203</v>
      </c>
      <c r="H99" s="37">
        <v>23003</v>
      </c>
      <c r="I99" s="28">
        <v>15087.32</v>
      </c>
      <c r="J99" s="28">
        <v>0</v>
      </c>
      <c r="K99" s="29">
        <v>0</v>
      </c>
      <c r="L99" s="124"/>
      <c r="M99" s="37">
        <v>15087.32</v>
      </c>
      <c r="N99" s="124"/>
      <c r="O99" s="28">
        <v>7915.68</v>
      </c>
      <c r="P99" s="27">
        <v>0.344115</v>
      </c>
    </row>
    <row r="100" spans="1:16" s="34" customFormat="1" x14ac:dyDescent="0.25">
      <c r="A100" s="26" t="s">
        <v>293</v>
      </c>
      <c r="B100" s="26" t="s">
        <v>189</v>
      </c>
      <c r="C100" s="26" t="s">
        <v>234</v>
      </c>
      <c r="D100" s="26" t="s">
        <v>233</v>
      </c>
      <c r="E100" s="26" t="s">
        <v>236</v>
      </c>
      <c r="F100" s="37">
        <v>470.4</v>
      </c>
      <c r="G100" s="37">
        <v>0</v>
      </c>
      <c r="H100" s="37">
        <v>470.4</v>
      </c>
      <c r="I100" s="28">
        <v>421.02</v>
      </c>
      <c r="J100" s="28">
        <v>0</v>
      </c>
      <c r="K100" s="29">
        <v>0</v>
      </c>
      <c r="L100" s="124"/>
      <c r="M100" s="37">
        <v>421.02</v>
      </c>
      <c r="N100" s="124"/>
      <c r="O100" s="28">
        <v>49.38</v>
      </c>
      <c r="P100" s="27">
        <v>0.104974</v>
      </c>
    </row>
    <row r="101" spans="1:16" s="34" customFormat="1" x14ac:dyDescent="0.25">
      <c r="A101" s="26" t="s">
        <v>292</v>
      </c>
      <c r="B101" s="26" t="s">
        <v>191</v>
      </c>
      <c r="C101" s="26" t="s">
        <v>234</v>
      </c>
      <c r="D101" s="26" t="s">
        <v>233</v>
      </c>
      <c r="E101" s="26" t="s">
        <v>237</v>
      </c>
      <c r="F101" s="37">
        <v>10450</v>
      </c>
      <c r="G101" s="37">
        <v>0</v>
      </c>
      <c r="H101" s="37">
        <v>10450</v>
      </c>
      <c r="I101" s="28">
        <v>5797.3</v>
      </c>
      <c r="J101" s="28">
        <v>0</v>
      </c>
      <c r="K101" s="29">
        <v>0</v>
      </c>
      <c r="L101" s="124"/>
      <c r="M101" s="37">
        <v>5797.3</v>
      </c>
      <c r="N101" s="124"/>
      <c r="O101" s="28">
        <v>4652.7</v>
      </c>
      <c r="P101" s="27">
        <v>0.44523400000000002</v>
      </c>
    </row>
    <row r="102" spans="1:16" s="34" customFormat="1" x14ac:dyDescent="0.25">
      <c r="A102" s="26" t="s">
        <v>292</v>
      </c>
      <c r="B102" s="26" t="s">
        <v>191</v>
      </c>
      <c r="C102" s="26" t="s">
        <v>234</v>
      </c>
      <c r="D102" s="26" t="s">
        <v>233</v>
      </c>
      <c r="E102" s="26" t="s">
        <v>236</v>
      </c>
      <c r="F102" s="37">
        <v>292.60000000000002</v>
      </c>
      <c r="G102" s="37">
        <v>0</v>
      </c>
      <c r="H102" s="37">
        <v>292.60000000000002</v>
      </c>
      <c r="I102" s="28">
        <v>162.32</v>
      </c>
      <c r="J102" s="28">
        <v>0</v>
      </c>
      <c r="K102" s="29">
        <v>0</v>
      </c>
      <c r="L102" s="124"/>
      <c r="M102" s="37">
        <v>162.32</v>
      </c>
      <c r="N102" s="124"/>
      <c r="O102" s="28">
        <v>130.28</v>
      </c>
      <c r="P102" s="27">
        <v>0.44524900000000001</v>
      </c>
    </row>
    <row r="103" spans="1:16" s="34" customFormat="1" x14ac:dyDescent="0.25">
      <c r="A103" s="26" t="s">
        <v>291</v>
      </c>
      <c r="B103" s="26" t="s">
        <v>148</v>
      </c>
      <c r="C103" s="26" t="s">
        <v>234</v>
      </c>
      <c r="D103" s="26" t="s">
        <v>233</v>
      </c>
      <c r="E103" s="26" t="s">
        <v>237</v>
      </c>
      <c r="F103" s="37">
        <v>28831</v>
      </c>
      <c r="G103" s="37">
        <v>0</v>
      </c>
      <c r="H103" s="37">
        <v>28831</v>
      </c>
      <c r="I103" s="28">
        <v>23689.57</v>
      </c>
      <c r="J103" s="28">
        <v>0</v>
      </c>
      <c r="K103" s="29">
        <v>0</v>
      </c>
      <c r="L103" s="124"/>
      <c r="M103" s="37">
        <v>23689.57</v>
      </c>
      <c r="N103" s="124"/>
      <c r="O103" s="28">
        <v>5141.43</v>
      </c>
      <c r="P103" s="27">
        <v>0.17832999999999999</v>
      </c>
    </row>
    <row r="104" spans="1:16" s="34" customFormat="1" x14ac:dyDescent="0.25">
      <c r="A104" s="26" t="s">
        <v>291</v>
      </c>
      <c r="B104" s="26" t="s">
        <v>148</v>
      </c>
      <c r="C104" s="26" t="s">
        <v>234</v>
      </c>
      <c r="D104" s="26" t="s">
        <v>233</v>
      </c>
      <c r="E104" s="26" t="s">
        <v>236</v>
      </c>
      <c r="F104" s="37">
        <v>1304.77</v>
      </c>
      <c r="G104" s="37">
        <v>0</v>
      </c>
      <c r="H104" s="37">
        <v>1304.77</v>
      </c>
      <c r="I104" s="28">
        <v>870.57</v>
      </c>
      <c r="J104" s="28">
        <v>0</v>
      </c>
      <c r="K104" s="29">
        <v>0</v>
      </c>
      <c r="L104" s="124"/>
      <c r="M104" s="37">
        <v>870.57</v>
      </c>
      <c r="N104" s="124"/>
      <c r="O104" s="28">
        <v>434.2</v>
      </c>
      <c r="P104" s="27">
        <v>0.33277899999999999</v>
      </c>
    </row>
    <row r="105" spans="1:16" s="34" customFormat="1" x14ac:dyDescent="0.25">
      <c r="A105" s="26" t="s">
        <v>291</v>
      </c>
      <c r="B105" s="26" t="s">
        <v>148</v>
      </c>
      <c r="C105" s="26" t="s">
        <v>234</v>
      </c>
      <c r="D105" s="26" t="s">
        <v>233</v>
      </c>
      <c r="E105" s="26" t="s">
        <v>232</v>
      </c>
      <c r="F105" s="37">
        <v>17768</v>
      </c>
      <c r="G105" s="37">
        <v>-3103</v>
      </c>
      <c r="H105" s="37">
        <v>14665</v>
      </c>
      <c r="I105" s="28">
        <v>9732.0499999999993</v>
      </c>
      <c r="J105" s="28">
        <v>0</v>
      </c>
      <c r="K105" s="29">
        <v>0</v>
      </c>
      <c r="L105" s="124"/>
      <c r="M105" s="37">
        <v>9732.0499999999993</v>
      </c>
      <c r="N105" s="124"/>
      <c r="O105" s="28">
        <v>4932.95</v>
      </c>
      <c r="P105" s="27">
        <v>0.33637600000000001</v>
      </c>
    </row>
    <row r="106" spans="1:16" s="34" customFormat="1" x14ac:dyDescent="0.25">
      <c r="A106" s="26" t="s">
        <v>290</v>
      </c>
      <c r="B106" s="26" t="s">
        <v>193</v>
      </c>
      <c r="C106" s="26" t="s">
        <v>234</v>
      </c>
      <c r="D106" s="26" t="s">
        <v>233</v>
      </c>
      <c r="E106" s="26" t="s">
        <v>237</v>
      </c>
      <c r="F106" s="37">
        <v>3500</v>
      </c>
      <c r="G106" s="37">
        <v>0</v>
      </c>
      <c r="H106" s="37">
        <v>3500</v>
      </c>
      <c r="I106" s="28">
        <v>586.74</v>
      </c>
      <c r="J106" s="28">
        <v>0</v>
      </c>
      <c r="K106" s="29">
        <v>0</v>
      </c>
      <c r="L106" s="124"/>
      <c r="M106" s="37">
        <v>586.74</v>
      </c>
      <c r="N106" s="124"/>
      <c r="O106" s="28">
        <v>2913.26</v>
      </c>
      <c r="P106" s="27">
        <v>0.83235999999999999</v>
      </c>
    </row>
    <row r="107" spans="1:16" s="34" customFormat="1" x14ac:dyDescent="0.25">
      <c r="A107" s="26" t="s">
        <v>290</v>
      </c>
      <c r="B107" s="26" t="s">
        <v>193</v>
      </c>
      <c r="C107" s="26" t="s">
        <v>234</v>
      </c>
      <c r="D107" s="26" t="s">
        <v>233</v>
      </c>
      <c r="E107" s="26" t="s">
        <v>236</v>
      </c>
      <c r="F107" s="37">
        <v>98</v>
      </c>
      <c r="G107" s="37">
        <v>0</v>
      </c>
      <c r="H107" s="37">
        <v>98</v>
      </c>
      <c r="I107" s="28">
        <v>16.43</v>
      </c>
      <c r="J107" s="28">
        <v>0</v>
      </c>
      <c r="K107" s="29">
        <v>0</v>
      </c>
      <c r="L107" s="124"/>
      <c r="M107" s="37">
        <v>16.43</v>
      </c>
      <c r="N107" s="124"/>
      <c r="O107" s="28">
        <v>81.569999999999993</v>
      </c>
      <c r="P107" s="27">
        <v>0.83234699999999995</v>
      </c>
    </row>
    <row r="108" spans="1:16" s="34" customFormat="1" x14ac:dyDescent="0.25">
      <c r="A108" s="26" t="s">
        <v>289</v>
      </c>
      <c r="B108" s="26" t="s">
        <v>195</v>
      </c>
      <c r="C108" s="26" t="s">
        <v>234</v>
      </c>
      <c r="D108" s="26" t="s">
        <v>233</v>
      </c>
      <c r="E108" s="26" t="s">
        <v>237</v>
      </c>
      <c r="F108" s="37">
        <v>6780</v>
      </c>
      <c r="G108" s="37">
        <v>0</v>
      </c>
      <c r="H108" s="37">
        <v>6780</v>
      </c>
      <c r="I108" s="28">
        <v>5374.1</v>
      </c>
      <c r="J108" s="28">
        <v>0</v>
      </c>
      <c r="K108" s="29">
        <v>0</v>
      </c>
      <c r="L108" s="124"/>
      <c r="M108" s="37">
        <v>5374.1</v>
      </c>
      <c r="N108" s="124"/>
      <c r="O108" s="28">
        <v>1405.9</v>
      </c>
      <c r="P108" s="27">
        <v>0.20735999999999999</v>
      </c>
    </row>
    <row r="109" spans="1:16" s="34" customFormat="1" x14ac:dyDescent="0.25">
      <c r="A109" s="26" t="s">
        <v>289</v>
      </c>
      <c r="B109" s="26" t="s">
        <v>195</v>
      </c>
      <c r="C109" s="26" t="s">
        <v>234</v>
      </c>
      <c r="D109" s="26" t="s">
        <v>233</v>
      </c>
      <c r="E109" s="26" t="s">
        <v>236</v>
      </c>
      <c r="F109" s="37">
        <v>189.84</v>
      </c>
      <c r="G109" s="37">
        <v>0</v>
      </c>
      <c r="H109" s="37">
        <v>189.84</v>
      </c>
      <c r="I109" s="28">
        <v>143.72</v>
      </c>
      <c r="J109" s="28">
        <v>0</v>
      </c>
      <c r="K109" s="29">
        <v>0</v>
      </c>
      <c r="L109" s="124"/>
      <c r="M109" s="37">
        <v>143.72</v>
      </c>
      <c r="N109" s="124"/>
      <c r="O109" s="28">
        <v>46.12</v>
      </c>
      <c r="P109" s="27">
        <v>0.24294099999999999</v>
      </c>
    </row>
    <row r="110" spans="1:16" s="34" customFormat="1" x14ac:dyDescent="0.25">
      <c r="A110" s="26" t="s">
        <v>288</v>
      </c>
      <c r="B110" s="26" t="s">
        <v>173</v>
      </c>
      <c r="C110" s="26" t="s">
        <v>234</v>
      </c>
      <c r="D110" s="26" t="s">
        <v>233</v>
      </c>
      <c r="E110" s="26" t="s">
        <v>237</v>
      </c>
      <c r="F110" s="37">
        <v>15000</v>
      </c>
      <c r="G110" s="37">
        <v>0</v>
      </c>
      <c r="H110" s="37">
        <v>15000</v>
      </c>
      <c r="I110" s="28">
        <v>6919.38</v>
      </c>
      <c r="J110" s="28">
        <v>0</v>
      </c>
      <c r="K110" s="29">
        <v>0</v>
      </c>
      <c r="L110" s="124"/>
      <c r="M110" s="37">
        <v>6919.38</v>
      </c>
      <c r="N110" s="124"/>
      <c r="O110" s="28">
        <v>8080.62</v>
      </c>
      <c r="P110" s="27">
        <v>0.53870799999999996</v>
      </c>
    </row>
    <row r="111" spans="1:16" s="34" customFormat="1" x14ac:dyDescent="0.25">
      <c r="A111" s="26" t="s">
        <v>288</v>
      </c>
      <c r="B111" s="26" t="s">
        <v>173</v>
      </c>
      <c r="C111" s="26" t="s">
        <v>234</v>
      </c>
      <c r="D111" s="26" t="s">
        <v>233</v>
      </c>
      <c r="E111" s="26" t="s">
        <v>236</v>
      </c>
      <c r="F111" s="37">
        <v>420</v>
      </c>
      <c r="G111" s="37">
        <v>0</v>
      </c>
      <c r="H111" s="37">
        <v>420</v>
      </c>
      <c r="I111" s="28">
        <v>115.21</v>
      </c>
      <c r="J111" s="28">
        <v>0</v>
      </c>
      <c r="K111" s="29">
        <v>0</v>
      </c>
      <c r="L111" s="124"/>
      <c r="M111" s="37">
        <v>115.21</v>
      </c>
      <c r="N111" s="124"/>
      <c r="O111" s="28">
        <v>304.79000000000002</v>
      </c>
      <c r="P111" s="27">
        <v>0.72568999999999995</v>
      </c>
    </row>
    <row r="112" spans="1:16" s="34" customFormat="1" x14ac:dyDescent="0.25">
      <c r="A112" s="26" t="s">
        <v>287</v>
      </c>
      <c r="B112" s="26" t="s">
        <v>197</v>
      </c>
      <c r="C112" s="26" t="s">
        <v>234</v>
      </c>
      <c r="D112" s="26" t="s">
        <v>233</v>
      </c>
      <c r="E112" s="26" t="s">
        <v>237</v>
      </c>
      <c r="F112" s="37">
        <v>20000</v>
      </c>
      <c r="G112" s="37">
        <v>0</v>
      </c>
      <c r="H112" s="37">
        <v>20000</v>
      </c>
      <c r="I112" s="28">
        <v>7321.24</v>
      </c>
      <c r="J112" s="28">
        <v>0</v>
      </c>
      <c r="K112" s="29">
        <v>0</v>
      </c>
      <c r="L112" s="124"/>
      <c r="M112" s="37">
        <v>7321.24</v>
      </c>
      <c r="N112" s="124"/>
      <c r="O112" s="28">
        <v>12678.76</v>
      </c>
      <c r="P112" s="27">
        <v>0.633938</v>
      </c>
    </row>
    <row r="113" spans="1:16" s="34" customFormat="1" x14ac:dyDescent="0.25">
      <c r="A113" s="26" t="s">
        <v>287</v>
      </c>
      <c r="B113" s="26" t="s">
        <v>197</v>
      </c>
      <c r="C113" s="26" t="s">
        <v>234</v>
      </c>
      <c r="D113" s="26" t="s">
        <v>233</v>
      </c>
      <c r="E113" s="26" t="s">
        <v>236</v>
      </c>
      <c r="F113" s="37">
        <v>560</v>
      </c>
      <c r="G113" s="37">
        <v>0</v>
      </c>
      <c r="H113" s="37">
        <v>560</v>
      </c>
      <c r="I113" s="28">
        <v>124.06</v>
      </c>
      <c r="J113" s="28">
        <v>0</v>
      </c>
      <c r="K113" s="29">
        <v>0</v>
      </c>
      <c r="L113" s="124"/>
      <c r="M113" s="37">
        <v>124.06</v>
      </c>
      <c r="N113" s="124"/>
      <c r="O113" s="28">
        <v>435.94</v>
      </c>
      <c r="P113" s="27">
        <v>0.77846400000000004</v>
      </c>
    </row>
    <row r="114" spans="1:16" s="34" customFormat="1" x14ac:dyDescent="0.25">
      <c r="A114" s="26" t="s">
        <v>286</v>
      </c>
      <c r="B114" s="26" t="s">
        <v>175</v>
      </c>
      <c r="C114" s="26" t="s">
        <v>234</v>
      </c>
      <c r="D114" s="26" t="s">
        <v>233</v>
      </c>
      <c r="E114" s="26" t="s">
        <v>237</v>
      </c>
      <c r="F114" s="37">
        <v>0</v>
      </c>
      <c r="G114" s="37">
        <v>526.27</v>
      </c>
      <c r="H114" s="37">
        <v>526.27</v>
      </c>
      <c r="I114" s="28">
        <v>526.27</v>
      </c>
      <c r="J114" s="28">
        <v>0</v>
      </c>
      <c r="K114" s="29">
        <v>0</v>
      </c>
      <c r="L114" s="124"/>
      <c r="M114" s="37">
        <v>526.27</v>
      </c>
      <c r="N114" s="124"/>
      <c r="O114" s="28">
        <v>0</v>
      </c>
      <c r="P114" s="27">
        <v>0</v>
      </c>
    </row>
    <row r="115" spans="1:16" s="34" customFormat="1" x14ac:dyDescent="0.25">
      <c r="A115" s="26" t="s">
        <v>286</v>
      </c>
      <c r="B115" s="26" t="s">
        <v>175</v>
      </c>
      <c r="C115" s="26" t="s">
        <v>234</v>
      </c>
      <c r="D115" s="26" t="s">
        <v>233</v>
      </c>
      <c r="E115" s="26" t="s">
        <v>236</v>
      </c>
      <c r="F115" s="37">
        <v>2429.14</v>
      </c>
      <c r="G115" s="37">
        <v>0</v>
      </c>
      <c r="H115" s="37">
        <v>2429.14</v>
      </c>
      <c r="I115" s="28">
        <v>1664.39</v>
      </c>
      <c r="J115" s="28">
        <v>0</v>
      </c>
      <c r="K115" s="29">
        <v>0</v>
      </c>
      <c r="L115" s="124"/>
      <c r="M115" s="37">
        <v>1664.39</v>
      </c>
      <c r="N115" s="124"/>
      <c r="O115" s="28">
        <v>764.75</v>
      </c>
      <c r="P115" s="27">
        <v>0.31482300000000002</v>
      </c>
    </row>
    <row r="116" spans="1:16" s="34" customFormat="1" x14ac:dyDescent="0.25">
      <c r="A116" s="26" t="s">
        <v>286</v>
      </c>
      <c r="B116" s="26" t="s">
        <v>175</v>
      </c>
      <c r="C116" s="26" t="s">
        <v>234</v>
      </c>
      <c r="D116" s="26" t="s">
        <v>233</v>
      </c>
      <c r="E116" s="26" t="s">
        <v>232</v>
      </c>
      <c r="F116" s="37">
        <v>86755</v>
      </c>
      <c r="G116" s="37">
        <v>-10374.27</v>
      </c>
      <c r="H116" s="37">
        <v>76380.73</v>
      </c>
      <c r="I116" s="28">
        <v>64711.15</v>
      </c>
      <c r="J116" s="28">
        <v>0</v>
      </c>
      <c r="K116" s="29">
        <v>0</v>
      </c>
      <c r="L116" s="124"/>
      <c r="M116" s="37">
        <v>64711.15</v>
      </c>
      <c r="N116" s="124"/>
      <c r="O116" s="28">
        <v>11669.58</v>
      </c>
      <c r="P116" s="27">
        <v>0.152782</v>
      </c>
    </row>
    <row r="117" spans="1:16" s="34" customFormat="1" x14ac:dyDescent="0.25">
      <c r="A117" s="26" t="s">
        <v>285</v>
      </c>
      <c r="B117" s="26" t="s">
        <v>149</v>
      </c>
      <c r="C117" s="26" t="s">
        <v>234</v>
      </c>
      <c r="D117" s="26" t="s">
        <v>233</v>
      </c>
      <c r="E117" s="26" t="s">
        <v>237</v>
      </c>
      <c r="F117" s="37">
        <v>400</v>
      </c>
      <c r="G117" s="37">
        <v>138.18</v>
      </c>
      <c r="H117" s="37">
        <v>538.17999999999995</v>
      </c>
      <c r="I117" s="28">
        <v>538.17999999999995</v>
      </c>
      <c r="J117" s="28">
        <v>0</v>
      </c>
      <c r="K117" s="29">
        <v>0</v>
      </c>
      <c r="L117" s="124"/>
      <c r="M117" s="37">
        <v>538.17999999999995</v>
      </c>
      <c r="N117" s="124"/>
      <c r="O117" s="28">
        <v>0</v>
      </c>
      <c r="P117" s="27">
        <v>0</v>
      </c>
    </row>
    <row r="118" spans="1:16" s="34" customFormat="1" x14ac:dyDescent="0.25">
      <c r="A118" s="26" t="s">
        <v>285</v>
      </c>
      <c r="B118" s="26" t="s">
        <v>149</v>
      </c>
      <c r="C118" s="26" t="s">
        <v>234</v>
      </c>
      <c r="D118" s="26" t="s">
        <v>233</v>
      </c>
      <c r="E118" s="26" t="s">
        <v>236</v>
      </c>
      <c r="F118" s="37">
        <v>3233.69</v>
      </c>
      <c r="G118" s="37">
        <v>0</v>
      </c>
      <c r="H118" s="37">
        <v>3233.69</v>
      </c>
      <c r="I118" s="28">
        <v>1857.83</v>
      </c>
      <c r="J118" s="28">
        <v>0</v>
      </c>
      <c r="K118" s="29">
        <v>0</v>
      </c>
      <c r="L118" s="124"/>
      <c r="M118" s="37">
        <v>1857.83</v>
      </c>
      <c r="N118" s="124"/>
      <c r="O118" s="28">
        <v>1375.86</v>
      </c>
      <c r="P118" s="27">
        <v>0.42547699999999999</v>
      </c>
    </row>
    <row r="119" spans="1:16" s="34" customFormat="1" x14ac:dyDescent="0.25">
      <c r="A119" s="26" t="s">
        <v>285</v>
      </c>
      <c r="B119" s="26" t="s">
        <v>149</v>
      </c>
      <c r="C119" s="26" t="s">
        <v>234</v>
      </c>
      <c r="D119" s="26" t="s">
        <v>233</v>
      </c>
      <c r="E119" s="26" t="s">
        <v>232</v>
      </c>
      <c r="F119" s="37">
        <v>115089</v>
      </c>
      <c r="G119" s="37">
        <v>-16911.18</v>
      </c>
      <c r="H119" s="37">
        <v>98177.82</v>
      </c>
      <c r="I119" s="28">
        <v>72630.429999999993</v>
      </c>
      <c r="J119" s="28">
        <v>0</v>
      </c>
      <c r="K119" s="29">
        <v>0</v>
      </c>
      <c r="L119" s="124"/>
      <c r="M119" s="37">
        <v>72630.429999999993</v>
      </c>
      <c r="N119" s="124"/>
      <c r="O119" s="28">
        <v>25547.39</v>
      </c>
      <c r="P119" s="27">
        <v>0.26021499999999997</v>
      </c>
    </row>
    <row r="120" spans="1:16" s="34" customFormat="1" x14ac:dyDescent="0.25">
      <c r="A120" s="26" t="s">
        <v>284</v>
      </c>
      <c r="B120" s="26" t="s">
        <v>150</v>
      </c>
      <c r="C120" s="26" t="s">
        <v>234</v>
      </c>
      <c r="D120" s="26" t="s">
        <v>233</v>
      </c>
      <c r="E120" s="26" t="s">
        <v>237</v>
      </c>
      <c r="F120" s="37">
        <v>8000</v>
      </c>
      <c r="G120" s="37">
        <v>0</v>
      </c>
      <c r="H120" s="37">
        <v>8000</v>
      </c>
      <c r="I120" s="28">
        <v>6096</v>
      </c>
      <c r="J120" s="28">
        <v>0</v>
      </c>
      <c r="K120" s="29">
        <v>0</v>
      </c>
      <c r="L120" s="124"/>
      <c r="M120" s="37">
        <v>6096</v>
      </c>
      <c r="N120" s="124"/>
      <c r="O120" s="28">
        <v>1904</v>
      </c>
      <c r="P120" s="27">
        <v>0.23799999999999999</v>
      </c>
    </row>
    <row r="121" spans="1:16" s="34" customFormat="1" x14ac:dyDescent="0.25">
      <c r="A121" s="26" t="s">
        <v>284</v>
      </c>
      <c r="B121" s="26" t="s">
        <v>150</v>
      </c>
      <c r="C121" s="26" t="s">
        <v>234</v>
      </c>
      <c r="D121" s="26" t="s">
        <v>233</v>
      </c>
      <c r="E121" s="26" t="s">
        <v>236</v>
      </c>
      <c r="F121" s="37">
        <v>224</v>
      </c>
      <c r="G121" s="37">
        <v>0</v>
      </c>
      <c r="H121" s="37">
        <v>224</v>
      </c>
      <c r="I121" s="28">
        <v>170.69</v>
      </c>
      <c r="J121" s="28">
        <v>0</v>
      </c>
      <c r="K121" s="29">
        <v>0</v>
      </c>
      <c r="L121" s="124"/>
      <c r="M121" s="37">
        <v>170.69</v>
      </c>
      <c r="N121" s="124"/>
      <c r="O121" s="28">
        <v>53.31</v>
      </c>
      <c r="P121" s="27">
        <v>0.23799100000000001</v>
      </c>
    </row>
    <row r="122" spans="1:16" s="34" customFormat="1" x14ac:dyDescent="0.25">
      <c r="A122" s="26" t="s">
        <v>283</v>
      </c>
      <c r="B122" s="26" t="s">
        <v>151</v>
      </c>
      <c r="C122" s="26" t="s">
        <v>234</v>
      </c>
      <c r="D122" s="26" t="s">
        <v>233</v>
      </c>
      <c r="E122" s="26" t="s">
        <v>237</v>
      </c>
      <c r="F122" s="37">
        <v>27592</v>
      </c>
      <c r="G122" s="37">
        <v>10000</v>
      </c>
      <c r="H122" s="37">
        <v>37592</v>
      </c>
      <c r="I122" s="28">
        <v>26286.32</v>
      </c>
      <c r="J122" s="28">
        <v>0</v>
      </c>
      <c r="K122" s="29">
        <v>0</v>
      </c>
      <c r="L122" s="124"/>
      <c r="M122" s="37">
        <v>26286.32</v>
      </c>
      <c r="N122" s="124"/>
      <c r="O122" s="28">
        <v>11305.68</v>
      </c>
      <c r="P122" s="27">
        <v>0.30074699999999999</v>
      </c>
    </row>
    <row r="123" spans="1:16" s="34" customFormat="1" x14ac:dyDescent="0.25">
      <c r="A123" s="26" t="s">
        <v>283</v>
      </c>
      <c r="B123" s="26" t="s">
        <v>151</v>
      </c>
      <c r="C123" s="26" t="s">
        <v>234</v>
      </c>
      <c r="D123" s="26" t="s">
        <v>233</v>
      </c>
      <c r="E123" s="26" t="s">
        <v>236</v>
      </c>
      <c r="F123" s="37">
        <v>3030.5</v>
      </c>
      <c r="G123" s="37">
        <v>0</v>
      </c>
      <c r="H123" s="37">
        <v>3030.5</v>
      </c>
      <c r="I123" s="28">
        <v>1601.65</v>
      </c>
      <c r="J123" s="28">
        <v>0</v>
      </c>
      <c r="K123" s="29">
        <v>0</v>
      </c>
      <c r="L123" s="124"/>
      <c r="M123" s="37">
        <v>1601.65</v>
      </c>
      <c r="N123" s="124"/>
      <c r="O123" s="28">
        <v>1428.85</v>
      </c>
      <c r="P123" s="27">
        <v>0.47149000000000002</v>
      </c>
    </row>
    <row r="124" spans="1:16" s="34" customFormat="1" x14ac:dyDescent="0.25">
      <c r="A124" s="26" t="s">
        <v>283</v>
      </c>
      <c r="B124" s="26" t="s">
        <v>151</v>
      </c>
      <c r="C124" s="26" t="s">
        <v>234</v>
      </c>
      <c r="D124" s="26" t="s">
        <v>233</v>
      </c>
      <c r="E124" s="26" t="s">
        <v>232</v>
      </c>
      <c r="F124" s="37">
        <v>80640</v>
      </c>
      <c r="G124" s="37">
        <v>-19346</v>
      </c>
      <c r="H124" s="37">
        <v>61294</v>
      </c>
      <c r="I124" s="28">
        <v>31024.86</v>
      </c>
      <c r="J124" s="28">
        <v>0</v>
      </c>
      <c r="K124" s="29">
        <v>0</v>
      </c>
      <c r="L124" s="124"/>
      <c r="M124" s="37">
        <v>31024.86</v>
      </c>
      <c r="N124" s="124"/>
      <c r="O124" s="28">
        <v>30269.14</v>
      </c>
      <c r="P124" s="27">
        <v>0.49383500000000002</v>
      </c>
    </row>
    <row r="125" spans="1:16" s="34" customFormat="1" x14ac:dyDescent="0.25">
      <c r="A125" s="26" t="s">
        <v>282</v>
      </c>
      <c r="B125" s="26" t="s">
        <v>177</v>
      </c>
      <c r="C125" s="26" t="s">
        <v>234</v>
      </c>
      <c r="D125" s="26" t="s">
        <v>233</v>
      </c>
      <c r="E125" s="26" t="s">
        <v>237</v>
      </c>
      <c r="F125" s="37">
        <v>1450</v>
      </c>
      <c r="G125" s="37">
        <v>0</v>
      </c>
      <c r="H125" s="37">
        <v>1450</v>
      </c>
      <c r="I125" s="28">
        <v>187.03</v>
      </c>
      <c r="J125" s="28">
        <v>0</v>
      </c>
      <c r="K125" s="29">
        <v>0</v>
      </c>
      <c r="L125" s="124"/>
      <c r="M125" s="37">
        <v>187.03</v>
      </c>
      <c r="N125" s="124"/>
      <c r="O125" s="28">
        <v>1262.97</v>
      </c>
      <c r="P125" s="27">
        <v>0.87101399999999995</v>
      </c>
    </row>
    <row r="126" spans="1:16" s="34" customFormat="1" x14ac:dyDescent="0.25">
      <c r="A126" s="26" t="s">
        <v>282</v>
      </c>
      <c r="B126" s="26" t="s">
        <v>177</v>
      </c>
      <c r="C126" s="26" t="s">
        <v>234</v>
      </c>
      <c r="D126" s="26" t="s">
        <v>233</v>
      </c>
      <c r="E126" s="26" t="s">
        <v>236</v>
      </c>
      <c r="F126" s="37">
        <v>40.6</v>
      </c>
      <c r="G126" s="37">
        <v>0</v>
      </c>
      <c r="H126" s="37">
        <v>40.6</v>
      </c>
      <c r="I126" s="28">
        <v>5.24</v>
      </c>
      <c r="J126" s="28">
        <v>0</v>
      </c>
      <c r="K126" s="29">
        <v>0</v>
      </c>
      <c r="L126" s="124"/>
      <c r="M126" s="37">
        <v>5.24</v>
      </c>
      <c r="N126" s="124"/>
      <c r="O126" s="28">
        <v>35.36</v>
      </c>
      <c r="P126" s="27">
        <v>0.87093600000000004</v>
      </c>
    </row>
    <row r="127" spans="1:16" s="34" customFormat="1" x14ac:dyDescent="0.25">
      <c r="A127" s="26" t="s">
        <v>281</v>
      </c>
      <c r="B127" s="26" t="s">
        <v>152</v>
      </c>
      <c r="C127" s="26" t="s">
        <v>234</v>
      </c>
      <c r="D127" s="26" t="s">
        <v>233</v>
      </c>
      <c r="E127" s="26" t="s">
        <v>237</v>
      </c>
      <c r="F127" s="37">
        <v>30000</v>
      </c>
      <c r="G127" s="37">
        <v>0</v>
      </c>
      <c r="H127" s="37">
        <v>30000</v>
      </c>
      <c r="I127" s="28">
        <v>14869.01</v>
      </c>
      <c r="J127" s="28">
        <v>0</v>
      </c>
      <c r="K127" s="29">
        <v>0</v>
      </c>
      <c r="L127" s="124"/>
      <c r="M127" s="37">
        <v>14869.01</v>
      </c>
      <c r="N127" s="124"/>
      <c r="O127" s="28">
        <v>15130.99</v>
      </c>
      <c r="P127" s="27">
        <v>0.50436599999999998</v>
      </c>
    </row>
    <row r="128" spans="1:16" s="34" customFormat="1" x14ac:dyDescent="0.25">
      <c r="A128" s="26" t="s">
        <v>281</v>
      </c>
      <c r="B128" s="26" t="s">
        <v>152</v>
      </c>
      <c r="C128" s="26" t="s">
        <v>234</v>
      </c>
      <c r="D128" s="26" t="s">
        <v>233</v>
      </c>
      <c r="E128" s="26" t="s">
        <v>236</v>
      </c>
      <c r="F128" s="37">
        <v>840</v>
      </c>
      <c r="G128" s="37">
        <v>0</v>
      </c>
      <c r="H128" s="37">
        <v>840</v>
      </c>
      <c r="I128" s="28">
        <v>403.46</v>
      </c>
      <c r="J128" s="28">
        <v>0</v>
      </c>
      <c r="K128" s="29">
        <v>0</v>
      </c>
      <c r="L128" s="124"/>
      <c r="M128" s="37">
        <v>403.46</v>
      </c>
      <c r="N128" s="124"/>
      <c r="O128" s="28">
        <v>436.54</v>
      </c>
      <c r="P128" s="27">
        <v>0.51968999999999999</v>
      </c>
    </row>
    <row r="129" spans="1:16" s="34" customFormat="1" x14ac:dyDescent="0.25">
      <c r="A129" s="26" t="s">
        <v>280</v>
      </c>
      <c r="B129" s="26" t="s">
        <v>153</v>
      </c>
      <c r="C129" s="26" t="s">
        <v>234</v>
      </c>
      <c r="D129" s="26" t="s">
        <v>233</v>
      </c>
      <c r="E129" s="26" t="s">
        <v>237</v>
      </c>
      <c r="F129" s="37">
        <v>142996</v>
      </c>
      <c r="G129" s="37">
        <v>0</v>
      </c>
      <c r="H129" s="37">
        <v>142996</v>
      </c>
      <c r="I129" s="28">
        <v>92996.89</v>
      </c>
      <c r="J129" s="28">
        <v>0</v>
      </c>
      <c r="K129" s="29">
        <v>0</v>
      </c>
      <c r="L129" s="124"/>
      <c r="M129" s="37">
        <v>92996.89</v>
      </c>
      <c r="N129" s="124"/>
      <c r="O129" s="28">
        <v>49999.11</v>
      </c>
      <c r="P129" s="27">
        <v>0.34965400000000002</v>
      </c>
    </row>
    <row r="130" spans="1:16" s="34" customFormat="1" x14ac:dyDescent="0.25">
      <c r="A130" s="26" t="s">
        <v>280</v>
      </c>
      <c r="B130" s="26" t="s">
        <v>153</v>
      </c>
      <c r="C130" s="26" t="s">
        <v>234</v>
      </c>
      <c r="D130" s="26" t="s">
        <v>233</v>
      </c>
      <c r="E130" s="26" t="s">
        <v>236</v>
      </c>
      <c r="F130" s="37">
        <v>4003.89</v>
      </c>
      <c r="G130" s="37">
        <v>0</v>
      </c>
      <c r="H130" s="37">
        <v>4003.89</v>
      </c>
      <c r="I130" s="28">
        <v>2642.75</v>
      </c>
      <c r="J130" s="28">
        <v>0</v>
      </c>
      <c r="K130" s="29">
        <v>0</v>
      </c>
      <c r="L130" s="124"/>
      <c r="M130" s="37">
        <v>2642.75</v>
      </c>
      <c r="N130" s="124"/>
      <c r="O130" s="28">
        <v>1361.14</v>
      </c>
      <c r="P130" s="27">
        <v>0.33995399999999998</v>
      </c>
    </row>
    <row r="131" spans="1:16" s="34" customFormat="1" x14ac:dyDescent="0.25">
      <c r="A131" s="26" t="s">
        <v>279</v>
      </c>
      <c r="B131" s="26" t="s">
        <v>179</v>
      </c>
      <c r="C131" s="26" t="s">
        <v>234</v>
      </c>
      <c r="D131" s="26" t="s">
        <v>233</v>
      </c>
      <c r="E131" s="26" t="s">
        <v>237</v>
      </c>
      <c r="F131" s="37">
        <v>3216</v>
      </c>
      <c r="G131" s="37">
        <v>0</v>
      </c>
      <c r="H131" s="37">
        <v>3216</v>
      </c>
      <c r="I131" s="28">
        <v>0</v>
      </c>
      <c r="J131" s="28">
        <v>0</v>
      </c>
      <c r="K131" s="29">
        <v>0</v>
      </c>
      <c r="L131" s="124"/>
      <c r="M131" s="37">
        <v>0</v>
      </c>
      <c r="N131" s="124"/>
      <c r="O131" s="28">
        <v>3216</v>
      </c>
      <c r="P131" s="27">
        <v>1</v>
      </c>
    </row>
    <row r="132" spans="1:16" s="34" customFormat="1" x14ac:dyDescent="0.25">
      <c r="A132" s="26" t="s">
        <v>279</v>
      </c>
      <c r="B132" s="26" t="s">
        <v>179</v>
      </c>
      <c r="C132" s="26" t="s">
        <v>234</v>
      </c>
      <c r="D132" s="26" t="s">
        <v>233</v>
      </c>
      <c r="E132" s="26" t="s">
        <v>236</v>
      </c>
      <c r="F132" s="37">
        <v>90.05</v>
      </c>
      <c r="G132" s="37">
        <v>0</v>
      </c>
      <c r="H132" s="37">
        <v>90.05</v>
      </c>
      <c r="I132" s="28">
        <v>0</v>
      </c>
      <c r="J132" s="28">
        <v>0</v>
      </c>
      <c r="K132" s="29">
        <v>0</v>
      </c>
      <c r="L132" s="124"/>
      <c r="M132" s="37">
        <v>0</v>
      </c>
      <c r="N132" s="124"/>
      <c r="O132" s="28">
        <v>90.05</v>
      </c>
      <c r="P132" s="27">
        <v>1</v>
      </c>
    </row>
    <row r="133" spans="1:16" s="34" customFormat="1" x14ac:dyDescent="0.25">
      <c r="A133" s="26" t="s">
        <v>278</v>
      </c>
      <c r="B133" s="26" t="s">
        <v>154</v>
      </c>
      <c r="C133" s="26" t="s">
        <v>234</v>
      </c>
      <c r="D133" s="26" t="s">
        <v>233</v>
      </c>
      <c r="E133" s="26" t="s">
        <v>237</v>
      </c>
      <c r="F133" s="37">
        <v>12549</v>
      </c>
      <c r="G133" s="37">
        <v>0</v>
      </c>
      <c r="H133" s="37">
        <v>12549</v>
      </c>
      <c r="I133" s="28">
        <v>1716.55</v>
      </c>
      <c r="J133" s="28">
        <v>0</v>
      </c>
      <c r="K133" s="29">
        <v>0</v>
      </c>
      <c r="L133" s="124"/>
      <c r="M133" s="37">
        <v>1716.55</v>
      </c>
      <c r="N133" s="124"/>
      <c r="O133" s="28">
        <v>10832.45</v>
      </c>
      <c r="P133" s="27">
        <v>0.86321199999999998</v>
      </c>
    </row>
    <row r="134" spans="1:16" s="34" customFormat="1" x14ac:dyDescent="0.25">
      <c r="A134" s="26" t="s">
        <v>278</v>
      </c>
      <c r="B134" s="26" t="s">
        <v>154</v>
      </c>
      <c r="C134" s="26" t="s">
        <v>234</v>
      </c>
      <c r="D134" s="26" t="s">
        <v>233</v>
      </c>
      <c r="E134" s="26" t="s">
        <v>236</v>
      </c>
      <c r="F134" s="37">
        <v>351.37</v>
      </c>
      <c r="G134" s="37">
        <v>0</v>
      </c>
      <c r="H134" s="37">
        <v>351.37</v>
      </c>
      <c r="I134" s="28">
        <v>4.43</v>
      </c>
      <c r="J134" s="28">
        <v>0</v>
      </c>
      <c r="K134" s="29">
        <v>0</v>
      </c>
      <c r="L134" s="124"/>
      <c r="M134" s="37">
        <v>4.43</v>
      </c>
      <c r="N134" s="124"/>
      <c r="O134" s="28">
        <v>346.94</v>
      </c>
      <c r="P134" s="27">
        <v>0.98739200000000005</v>
      </c>
    </row>
    <row r="135" spans="1:16" s="34" customFormat="1" x14ac:dyDescent="0.25">
      <c r="A135" s="26" t="s">
        <v>277</v>
      </c>
      <c r="B135" s="26" t="s">
        <v>155</v>
      </c>
      <c r="C135" s="26" t="s">
        <v>234</v>
      </c>
      <c r="D135" s="26" t="s">
        <v>233</v>
      </c>
      <c r="E135" s="26" t="s">
        <v>237</v>
      </c>
      <c r="F135" s="37">
        <v>10022</v>
      </c>
      <c r="G135" s="37">
        <v>0</v>
      </c>
      <c r="H135" s="37">
        <v>10022</v>
      </c>
      <c r="I135" s="28">
        <v>9106.9699999999993</v>
      </c>
      <c r="J135" s="28">
        <v>0</v>
      </c>
      <c r="K135" s="29">
        <v>0</v>
      </c>
      <c r="L135" s="124"/>
      <c r="M135" s="37">
        <v>9106.9699999999993</v>
      </c>
      <c r="N135" s="124"/>
      <c r="O135" s="28">
        <v>915.03</v>
      </c>
      <c r="P135" s="27">
        <v>9.1301999999999994E-2</v>
      </c>
    </row>
    <row r="136" spans="1:16" s="34" customFormat="1" x14ac:dyDescent="0.25">
      <c r="A136" s="26" t="s">
        <v>277</v>
      </c>
      <c r="B136" s="26" t="s">
        <v>155</v>
      </c>
      <c r="C136" s="26" t="s">
        <v>234</v>
      </c>
      <c r="D136" s="26" t="s">
        <v>233</v>
      </c>
      <c r="E136" s="26" t="s">
        <v>236</v>
      </c>
      <c r="F136" s="37">
        <v>517.5</v>
      </c>
      <c r="G136" s="37">
        <v>0</v>
      </c>
      <c r="H136" s="37">
        <v>517.5</v>
      </c>
      <c r="I136" s="28">
        <v>370.91</v>
      </c>
      <c r="J136" s="28">
        <v>0</v>
      </c>
      <c r="K136" s="29">
        <v>0</v>
      </c>
      <c r="L136" s="124"/>
      <c r="M136" s="37">
        <v>370.91</v>
      </c>
      <c r="N136" s="124"/>
      <c r="O136" s="28">
        <v>146.59</v>
      </c>
      <c r="P136" s="27">
        <v>0.28326600000000002</v>
      </c>
    </row>
    <row r="137" spans="1:16" s="34" customFormat="1" x14ac:dyDescent="0.25">
      <c r="A137" s="26" t="s">
        <v>277</v>
      </c>
      <c r="B137" s="26" t="s">
        <v>155</v>
      </c>
      <c r="C137" s="26" t="s">
        <v>234</v>
      </c>
      <c r="D137" s="26" t="s">
        <v>233</v>
      </c>
      <c r="E137" s="26" t="s">
        <v>232</v>
      </c>
      <c r="F137" s="37">
        <v>8460</v>
      </c>
      <c r="G137" s="37">
        <v>-1512</v>
      </c>
      <c r="H137" s="37">
        <v>6948</v>
      </c>
      <c r="I137" s="28">
        <v>4140</v>
      </c>
      <c r="J137" s="28">
        <v>0</v>
      </c>
      <c r="K137" s="29">
        <v>0</v>
      </c>
      <c r="L137" s="124"/>
      <c r="M137" s="37">
        <v>4140</v>
      </c>
      <c r="N137" s="124"/>
      <c r="O137" s="28">
        <v>2808</v>
      </c>
      <c r="P137" s="27">
        <v>0.40414499999999998</v>
      </c>
    </row>
    <row r="138" spans="1:16" s="34" customFormat="1" x14ac:dyDescent="0.25">
      <c r="A138" s="26" t="s">
        <v>276</v>
      </c>
      <c r="B138" s="26" t="s">
        <v>156</v>
      </c>
      <c r="C138" s="26" t="s">
        <v>234</v>
      </c>
      <c r="D138" s="26" t="s">
        <v>233</v>
      </c>
      <c r="E138" s="26" t="s">
        <v>237</v>
      </c>
      <c r="F138" s="37">
        <v>95316</v>
      </c>
      <c r="G138" s="37">
        <v>0</v>
      </c>
      <c r="H138" s="37">
        <v>95316</v>
      </c>
      <c r="I138" s="28">
        <v>49754.41</v>
      </c>
      <c r="J138" s="28">
        <v>0</v>
      </c>
      <c r="K138" s="29">
        <v>0</v>
      </c>
      <c r="L138" s="124"/>
      <c r="M138" s="37">
        <v>49754.41</v>
      </c>
      <c r="N138" s="124"/>
      <c r="O138" s="28">
        <v>45561.59</v>
      </c>
      <c r="P138" s="27">
        <v>0.47800599999999999</v>
      </c>
    </row>
    <row r="139" spans="1:16" s="34" customFormat="1" x14ac:dyDescent="0.25">
      <c r="A139" s="26" t="s">
        <v>276</v>
      </c>
      <c r="B139" s="26" t="s">
        <v>156</v>
      </c>
      <c r="C139" s="26" t="s">
        <v>234</v>
      </c>
      <c r="D139" s="26" t="s">
        <v>233</v>
      </c>
      <c r="E139" s="26" t="s">
        <v>236</v>
      </c>
      <c r="F139" s="37">
        <v>3826.93</v>
      </c>
      <c r="G139" s="37">
        <v>0</v>
      </c>
      <c r="H139" s="37">
        <v>3826.93</v>
      </c>
      <c r="I139" s="28">
        <v>1899.55</v>
      </c>
      <c r="J139" s="28">
        <v>0</v>
      </c>
      <c r="K139" s="29">
        <v>0</v>
      </c>
      <c r="L139" s="124"/>
      <c r="M139" s="37">
        <v>1899.55</v>
      </c>
      <c r="N139" s="124"/>
      <c r="O139" s="28">
        <v>1927.38</v>
      </c>
      <c r="P139" s="27">
        <v>0.50363599999999997</v>
      </c>
    </row>
    <row r="140" spans="1:16" s="34" customFormat="1" x14ac:dyDescent="0.25">
      <c r="A140" s="26" t="s">
        <v>276</v>
      </c>
      <c r="B140" s="26" t="s">
        <v>156</v>
      </c>
      <c r="C140" s="26" t="s">
        <v>234</v>
      </c>
      <c r="D140" s="26" t="s">
        <v>233</v>
      </c>
      <c r="E140" s="26" t="s">
        <v>232</v>
      </c>
      <c r="F140" s="37">
        <v>41360</v>
      </c>
      <c r="G140" s="37">
        <v>-4731</v>
      </c>
      <c r="H140" s="37">
        <v>36629</v>
      </c>
      <c r="I140" s="28">
        <v>20418.05</v>
      </c>
      <c r="J140" s="28">
        <v>0</v>
      </c>
      <c r="K140" s="29">
        <v>0</v>
      </c>
      <c r="L140" s="124"/>
      <c r="M140" s="37">
        <v>20418.05</v>
      </c>
      <c r="N140" s="124"/>
      <c r="O140" s="28">
        <v>16210.95</v>
      </c>
      <c r="P140" s="27">
        <v>0.44257099999999999</v>
      </c>
    </row>
    <row r="141" spans="1:16" s="34" customFormat="1" x14ac:dyDescent="0.25">
      <c r="A141" s="26" t="s">
        <v>275</v>
      </c>
      <c r="B141" s="26" t="s">
        <v>181</v>
      </c>
      <c r="C141" s="26" t="s">
        <v>234</v>
      </c>
      <c r="D141" s="26" t="s">
        <v>233</v>
      </c>
      <c r="E141" s="26" t="s">
        <v>237</v>
      </c>
      <c r="F141" s="37">
        <v>40500</v>
      </c>
      <c r="G141" s="37">
        <v>0</v>
      </c>
      <c r="H141" s="37">
        <v>40500</v>
      </c>
      <c r="I141" s="28">
        <v>21960.240000000002</v>
      </c>
      <c r="J141" s="28">
        <v>0</v>
      </c>
      <c r="K141" s="29">
        <v>0</v>
      </c>
      <c r="L141" s="124"/>
      <c r="M141" s="37">
        <v>21960.240000000002</v>
      </c>
      <c r="N141" s="124"/>
      <c r="O141" s="28">
        <v>18539.759999999998</v>
      </c>
      <c r="P141" s="27">
        <v>0.45777200000000001</v>
      </c>
    </row>
    <row r="142" spans="1:16" s="34" customFormat="1" x14ac:dyDescent="0.25">
      <c r="A142" s="26" t="s">
        <v>275</v>
      </c>
      <c r="B142" s="26" t="s">
        <v>181</v>
      </c>
      <c r="C142" s="26" t="s">
        <v>234</v>
      </c>
      <c r="D142" s="26" t="s">
        <v>233</v>
      </c>
      <c r="E142" s="26" t="s">
        <v>236</v>
      </c>
      <c r="F142" s="37">
        <v>1134</v>
      </c>
      <c r="G142" s="37">
        <v>0</v>
      </c>
      <c r="H142" s="37">
        <v>1134</v>
      </c>
      <c r="I142" s="28">
        <v>599.13</v>
      </c>
      <c r="J142" s="28">
        <v>0</v>
      </c>
      <c r="K142" s="29">
        <v>0</v>
      </c>
      <c r="L142" s="124"/>
      <c r="M142" s="37">
        <v>599.13</v>
      </c>
      <c r="N142" s="124"/>
      <c r="O142" s="28">
        <v>534.87</v>
      </c>
      <c r="P142" s="27">
        <v>0.471667</v>
      </c>
    </row>
    <row r="143" spans="1:16" s="34" customFormat="1" x14ac:dyDescent="0.25">
      <c r="A143" s="26" t="s">
        <v>274</v>
      </c>
      <c r="B143" s="26" t="s">
        <v>199</v>
      </c>
      <c r="C143" s="26" t="s">
        <v>234</v>
      </c>
      <c r="D143" s="26" t="s">
        <v>233</v>
      </c>
      <c r="E143" s="26" t="s">
        <v>237</v>
      </c>
      <c r="F143" s="37">
        <v>3405</v>
      </c>
      <c r="G143" s="37">
        <v>0</v>
      </c>
      <c r="H143" s="37">
        <v>3405</v>
      </c>
      <c r="I143" s="28">
        <v>1897.79</v>
      </c>
      <c r="J143" s="28">
        <v>0</v>
      </c>
      <c r="K143" s="29">
        <v>0</v>
      </c>
      <c r="L143" s="124"/>
      <c r="M143" s="37">
        <v>1897.79</v>
      </c>
      <c r="N143" s="124"/>
      <c r="O143" s="28">
        <v>1507.21</v>
      </c>
      <c r="P143" s="27">
        <v>0.44264599999999998</v>
      </c>
    </row>
    <row r="144" spans="1:16" s="34" customFormat="1" x14ac:dyDescent="0.25">
      <c r="A144" s="26" t="s">
        <v>274</v>
      </c>
      <c r="B144" s="26" t="s">
        <v>199</v>
      </c>
      <c r="C144" s="26" t="s">
        <v>234</v>
      </c>
      <c r="D144" s="26" t="s">
        <v>233</v>
      </c>
      <c r="E144" s="26" t="s">
        <v>236</v>
      </c>
      <c r="F144" s="37">
        <v>1446.56</v>
      </c>
      <c r="G144" s="37">
        <v>0</v>
      </c>
      <c r="H144" s="37">
        <v>1446.56</v>
      </c>
      <c r="I144" s="28">
        <v>869.62</v>
      </c>
      <c r="J144" s="28">
        <v>0</v>
      </c>
      <c r="K144" s="29">
        <v>0</v>
      </c>
      <c r="L144" s="124"/>
      <c r="M144" s="37">
        <v>869.62</v>
      </c>
      <c r="N144" s="124"/>
      <c r="O144" s="28">
        <v>576.94000000000005</v>
      </c>
      <c r="P144" s="27">
        <v>0.39883600000000002</v>
      </c>
    </row>
    <row r="145" spans="1:16" s="34" customFormat="1" x14ac:dyDescent="0.25">
      <c r="A145" s="26" t="s">
        <v>274</v>
      </c>
      <c r="B145" s="26" t="s">
        <v>199</v>
      </c>
      <c r="C145" s="26" t="s">
        <v>234</v>
      </c>
      <c r="D145" s="26" t="s">
        <v>233</v>
      </c>
      <c r="E145" s="26" t="s">
        <v>232</v>
      </c>
      <c r="F145" s="37">
        <v>48258</v>
      </c>
      <c r="G145" s="37">
        <v>-12432</v>
      </c>
      <c r="H145" s="37">
        <v>35826</v>
      </c>
      <c r="I145" s="28">
        <v>29333.14</v>
      </c>
      <c r="J145" s="28">
        <v>0</v>
      </c>
      <c r="K145" s="29">
        <v>0</v>
      </c>
      <c r="L145" s="124"/>
      <c r="M145" s="37">
        <v>29333.14</v>
      </c>
      <c r="N145" s="124"/>
      <c r="O145" s="28">
        <v>6492.86</v>
      </c>
      <c r="P145" s="27">
        <v>0.18123300000000001</v>
      </c>
    </row>
    <row r="146" spans="1:16" s="34" customFormat="1" x14ac:dyDescent="0.25">
      <c r="A146" s="26" t="s">
        <v>273</v>
      </c>
      <c r="B146" s="26" t="s">
        <v>157</v>
      </c>
      <c r="C146" s="26" t="s">
        <v>234</v>
      </c>
      <c r="D146" s="26" t="s">
        <v>233</v>
      </c>
      <c r="E146" s="26" t="s">
        <v>237</v>
      </c>
      <c r="F146" s="37">
        <v>10500</v>
      </c>
      <c r="G146" s="37">
        <v>0</v>
      </c>
      <c r="H146" s="37">
        <v>10500</v>
      </c>
      <c r="I146" s="28">
        <v>7108.62</v>
      </c>
      <c r="J146" s="28">
        <v>0</v>
      </c>
      <c r="K146" s="29">
        <v>0</v>
      </c>
      <c r="L146" s="124"/>
      <c r="M146" s="37">
        <v>7108.62</v>
      </c>
      <c r="N146" s="124"/>
      <c r="O146" s="28">
        <v>3391.38</v>
      </c>
      <c r="P146" s="27">
        <v>0.32298900000000003</v>
      </c>
    </row>
    <row r="147" spans="1:16" s="34" customFormat="1" x14ac:dyDescent="0.25">
      <c r="A147" s="26" t="s">
        <v>273</v>
      </c>
      <c r="B147" s="26" t="s">
        <v>157</v>
      </c>
      <c r="C147" s="26" t="s">
        <v>234</v>
      </c>
      <c r="D147" s="26" t="s">
        <v>233</v>
      </c>
      <c r="E147" s="26" t="s">
        <v>236</v>
      </c>
      <c r="F147" s="37">
        <v>294</v>
      </c>
      <c r="G147" s="37">
        <v>0</v>
      </c>
      <c r="H147" s="37">
        <v>294</v>
      </c>
      <c r="I147" s="28">
        <v>198.49</v>
      </c>
      <c r="J147" s="28">
        <v>0</v>
      </c>
      <c r="K147" s="29">
        <v>0</v>
      </c>
      <c r="L147" s="124"/>
      <c r="M147" s="37">
        <v>198.49</v>
      </c>
      <c r="N147" s="124"/>
      <c r="O147" s="28">
        <v>95.51</v>
      </c>
      <c r="P147" s="27">
        <v>0.32486399999999999</v>
      </c>
    </row>
    <row r="148" spans="1:16" s="34" customFormat="1" x14ac:dyDescent="0.25">
      <c r="A148" s="26" t="s">
        <v>272</v>
      </c>
      <c r="B148" s="26" t="s">
        <v>339</v>
      </c>
      <c r="C148" s="26" t="s">
        <v>411</v>
      </c>
      <c r="D148" s="26" t="s">
        <v>233</v>
      </c>
      <c r="E148" s="26" t="s">
        <v>237</v>
      </c>
      <c r="F148" s="37">
        <v>0</v>
      </c>
      <c r="G148" s="37">
        <v>0</v>
      </c>
      <c r="H148" s="37">
        <v>0</v>
      </c>
      <c r="I148" s="28">
        <v>0</v>
      </c>
      <c r="J148" s="28">
        <v>0</v>
      </c>
      <c r="K148" s="29">
        <v>0</v>
      </c>
      <c r="L148" s="124"/>
      <c r="M148" s="37">
        <v>0</v>
      </c>
      <c r="N148" s="124"/>
      <c r="O148" s="28">
        <v>0</v>
      </c>
      <c r="P148" s="27">
        <v>0</v>
      </c>
    </row>
    <row r="149" spans="1:16" s="34" customFormat="1" x14ac:dyDescent="0.25">
      <c r="A149" s="26" t="s">
        <v>272</v>
      </c>
      <c r="B149" s="26" t="s">
        <v>339</v>
      </c>
      <c r="C149" s="26" t="s">
        <v>234</v>
      </c>
      <c r="D149" s="26" t="s">
        <v>233</v>
      </c>
      <c r="E149" s="26" t="s">
        <v>237</v>
      </c>
      <c r="F149" s="37">
        <v>60000</v>
      </c>
      <c r="G149" s="37">
        <v>-60000</v>
      </c>
      <c r="H149" s="37">
        <v>0</v>
      </c>
      <c r="I149" s="28">
        <v>276335.82</v>
      </c>
      <c r="J149" s="28">
        <v>0</v>
      </c>
      <c r="K149" s="29">
        <v>0</v>
      </c>
      <c r="L149" s="124"/>
      <c r="M149" s="37">
        <v>276335.82</v>
      </c>
      <c r="N149" s="124"/>
      <c r="O149" s="28">
        <v>-276335.82</v>
      </c>
      <c r="P149" s="27">
        <v>0</v>
      </c>
    </row>
    <row r="150" spans="1:16" s="34" customFormat="1" x14ac:dyDescent="0.25">
      <c r="A150" s="26" t="s">
        <v>272</v>
      </c>
      <c r="B150" s="26" t="s">
        <v>339</v>
      </c>
      <c r="C150" s="26" t="s">
        <v>234</v>
      </c>
      <c r="D150" s="26" t="s">
        <v>233</v>
      </c>
      <c r="E150" s="26" t="s">
        <v>236</v>
      </c>
      <c r="F150" s="37">
        <v>1680</v>
      </c>
      <c r="G150" s="37">
        <v>0</v>
      </c>
      <c r="H150" s="37">
        <v>1680</v>
      </c>
      <c r="I150" s="28">
        <v>94138</v>
      </c>
      <c r="J150" s="28">
        <v>0</v>
      </c>
      <c r="K150" s="29">
        <v>0</v>
      </c>
      <c r="L150" s="124"/>
      <c r="M150" s="37">
        <v>94138</v>
      </c>
      <c r="N150" s="124"/>
      <c r="O150" s="28">
        <v>-92458</v>
      </c>
      <c r="P150" s="27">
        <v>-55.034523999999998</v>
      </c>
    </row>
    <row r="151" spans="1:16" s="34" customFormat="1" x14ac:dyDescent="0.25">
      <c r="A151" s="26" t="s">
        <v>271</v>
      </c>
      <c r="B151" s="26" t="s">
        <v>108</v>
      </c>
      <c r="C151" s="26" t="s">
        <v>234</v>
      </c>
      <c r="D151" s="26" t="s">
        <v>233</v>
      </c>
      <c r="E151" s="26" t="s">
        <v>237</v>
      </c>
      <c r="F151" s="37">
        <v>75000</v>
      </c>
      <c r="G151" s="37">
        <v>0</v>
      </c>
      <c r="H151" s="37">
        <v>75000</v>
      </c>
      <c r="I151" s="28">
        <v>65935.42</v>
      </c>
      <c r="J151" s="28">
        <v>0</v>
      </c>
      <c r="K151" s="29">
        <v>0</v>
      </c>
      <c r="L151" s="124"/>
      <c r="M151" s="37">
        <v>65935.42</v>
      </c>
      <c r="N151" s="124"/>
      <c r="O151" s="28">
        <v>9064.58</v>
      </c>
      <c r="P151" s="27">
        <v>0.120861</v>
      </c>
    </row>
    <row r="152" spans="1:16" s="34" customFormat="1" x14ac:dyDescent="0.25">
      <c r="A152" s="26" t="s">
        <v>271</v>
      </c>
      <c r="B152" s="26" t="s">
        <v>108</v>
      </c>
      <c r="C152" s="26" t="s">
        <v>234</v>
      </c>
      <c r="D152" s="26" t="s">
        <v>233</v>
      </c>
      <c r="E152" s="26" t="s">
        <v>236</v>
      </c>
      <c r="F152" s="37">
        <v>2283.6799999999998</v>
      </c>
      <c r="G152" s="37">
        <v>0</v>
      </c>
      <c r="H152" s="37">
        <v>2283.6799999999998</v>
      </c>
      <c r="I152" s="28">
        <v>1963.52</v>
      </c>
      <c r="J152" s="28">
        <v>0</v>
      </c>
      <c r="K152" s="29">
        <v>0</v>
      </c>
      <c r="L152" s="124"/>
      <c r="M152" s="37">
        <v>1963.52</v>
      </c>
      <c r="N152" s="124"/>
      <c r="O152" s="28">
        <v>320.16000000000003</v>
      </c>
      <c r="P152" s="27">
        <v>0.14019499999999999</v>
      </c>
    </row>
    <row r="153" spans="1:16" s="34" customFormat="1" x14ac:dyDescent="0.25">
      <c r="A153" s="26" t="s">
        <v>271</v>
      </c>
      <c r="B153" s="26" t="s">
        <v>108</v>
      </c>
      <c r="C153" s="26" t="s">
        <v>234</v>
      </c>
      <c r="D153" s="26" t="s">
        <v>233</v>
      </c>
      <c r="E153" s="26" t="s">
        <v>232</v>
      </c>
      <c r="F153" s="37">
        <v>6560</v>
      </c>
      <c r="G153" s="37">
        <v>0</v>
      </c>
      <c r="H153" s="37">
        <v>6560</v>
      </c>
      <c r="I153" s="28">
        <v>5319.33</v>
      </c>
      <c r="J153" s="28">
        <v>0</v>
      </c>
      <c r="K153" s="29">
        <v>0</v>
      </c>
      <c r="L153" s="124"/>
      <c r="M153" s="37">
        <v>5319.33</v>
      </c>
      <c r="N153" s="124"/>
      <c r="O153" s="28">
        <v>1240.67</v>
      </c>
      <c r="P153" s="27">
        <v>0.18912699999999999</v>
      </c>
    </row>
    <row r="154" spans="1:16" s="34" customFormat="1" x14ac:dyDescent="0.25">
      <c r="A154" s="26" t="s">
        <v>270</v>
      </c>
      <c r="B154" s="26" t="s">
        <v>110</v>
      </c>
      <c r="C154" s="26" t="s">
        <v>234</v>
      </c>
      <c r="D154" s="26" t="s">
        <v>233</v>
      </c>
      <c r="E154" s="26" t="s">
        <v>237</v>
      </c>
      <c r="F154" s="37">
        <v>369570</v>
      </c>
      <c r="G154" s="37">
        <v>0</v>
      </c>
      <c r="H154" s="37">
        <v>369570</v>
      </c>
      <c r="I154" s="28">
        <v>334749.31</v>
      </c>
      <c r="J154" s="28">
        <v>0</v>
      </c>
      <c r="K154" s="29">
        <v>0</v>
      </c>
      <c r="L154" s="124"/>
      <c r="M154" s="37">
        <v>334749.31</v>
      </c>
      <c r="N154" s="124"/>
      <c r="O154" s="28">
        <v>34820.69</v>
      </c>
      <c r="P154" s="27">
        <v>9.4218999999999997E-2</v>
      </c>
    </row>
    <row r="155" spans="1:16" s="34" customFormat="1" x14ac:dyDescent="0.25">
      <c r="A155" s="26" t="s">
        <v>270</v>
      </c>
      <c r="B155" s="26" t="s">
        <v>110</v>
      </c>
      <c r="C155" s="26" t="s">
        <v>234</v>
      </c>
      <c r="D155" s="26" t="s">
        <v>233</v>
      </c>
      <c r="E155" s="26" t="s">
        <v>236</v>
      </c>
      <c r="F155" s="37">
        <v>12313.28</v>
      </c>
      <c r="G155" s="37">
        <v>0</v>
      </c>
      <c r="H155" s="37">
        <v>12313.28</v>
      </c>
      <c r="I155" s="28">
        <v>10153.01</v>
      </c>
      <c r="J155" s="28">
        <v>0</v>
      </c>
      <c r="K155" s="29">
        <v>0</v>
      </c>
      <c r="L155" s="124"/>
      <c r="M155" s="37">
        <v>10153.01</v>
      </c>
      <c r="N155" s="124"/>
      <c r="O155" s="28">
        <v>2160.27</v>
      </c>
      <c r="P155" s="27">
        <v>0.17544199999999999</v>
      </c>
    </row>
    <row r="156" spans="1:16" s="34" customFormat="1" x14ac:dyDescent="0.25">
      <c r="A156" s="26" t="s">
        <v>270</v>
      </c>
      <c r="B156" s="26" t="s">
        <v>110</v>
      </c>
      <c r="C156" s="26" t="s">
        <v>234</v>
      </c>
      <c r="D156" s="26" t="s">
        <v>233</v>
      </c>
      <c r="E156" s="26" t="s">
        <v>232</v>
      </c>
      <c r="F156" s="37">
        <v>70190</v>
      </c>
      <c r="G156" s="37">
        <v>-15743</v>
      </c>
      <c r="H156" s="37">
        <v>54447</v>
      </c>
      <c r="I156" s="28">
        <v>34851.35</v>
      </c>
      <c r="J156" s="28">
        <v>0</v>
      </c>
      <c r="K156" s="29">
        <v>0</v>
      </c>
      <c r="L156" s="124"/>
      <c r="M156" s="37">
        <v>34851.35</v>
      </c>
      <c r="N156" s="124"/>
      <c r="O156" s="28">
        <v>19595.650000000001</v>
      </c>
      <c r="P156" s="27">
        <v>0.35990299999999997</v>
      </c>
    </row>
    <row r="157" spans="1:16" s="34" customFormat="1" x14ac:dyDescent="0.25">
      <c r="A157" s="26" t="s">
        <v>269</v>
      </c>
      <c r="B157" s="26" t="s">
        <v>158</v>
      </c>
      <c r="C157" s="26" t="s">
        <v>234</v>
      </c>
      <c r="D157" s="26" t="s">
        <v>233</v>
      </c>
      <c r="E157" s="26" t="s">
        <v>237</v>
      </c>
      <c r="F157" s="37">
        <v>15000</v>
      </c>
      <c r="G157" s="37">
        <v>0</v>
      </c>
      <c r="H157" s="37">
        <v>15000</v>
      </c>
      <c r="I157" s="28">
        <v>10719.21</v>
      </c>
      <c r="J157" s="28">
        <v>0</v>
      </c>
      <c r="K157" s="29">
        <v>0</v>
      </c>
      <c r="L157" s="124"/>
      <c r="M157" s="37">
        <v>10719.21</v>
      </c>
      <c r="N157" s="124"/>
      <c r="O157" s="28">
        <v>4280.79</v>
      </c>
      <c r="P157" s="27">
        <v>0.28538599999999997</v>
      </c>
    </row>
    <row r="158" spans="1:16" s="34" customFormat="1" x14ac:dyDescent="0.25">
      <c r="A158" s="26" t="s">
        <v>269</v>
      </c>
      <c r="B158" s="26" t="s">
        <v>158</v>
      </c>
      <c r="C158" s="26" t="s">
        <v>234</v>
      </c>
      <c r="D158" s="26" t="s">
        <v>233</v>
      </c>
      <c r="E158" s="26" t="s">
        <v>236</v>
      </c>
      <c r="F158" s="37">
        <v>2704.03</v>
      </c>
      <c r="G158" s="37">
        <v>0</v>
      </c>
      <c r="H158" s="37">
        <v>2704.03</v>
      </c>
      <c r="I158" s="28">
        <v>1557.99</v>
      </c>
      <c r="J158" s="28">
        <v>0</v>
      </c>
      <c r="K158" s="29">
        <v>0</v>
      </c>
      <c r="L158" s="124"/>
      <c r="M158" s="37">
        <v>1557.99</v>
      </c>
      <c r="N158" s="124"/>
      <c r="O158" s="28">
        <v>1146.04</v>
      </c>
      <c r="P158" s="27">
        <v>0.42382700000000001</v>
      </c>
    </row>
    <row r="159" spans="1:16" s="34" customFormat="1" x14ac:dyDescent="0.25">
      <c r="A159" s="26" t="s">
        <v>269</v>
      </c>
      <c r="B159" s="26" t="s">
        <v>158</v>
      </c>
      <c r="C159" s="26" t="s">
        <v>234</v>
      </c>
      <c r="D159" s="26" t="s">
        <v>233</v>
      </c>
      <c r="E159" s="26" t="s">
        <v>232</v>
      </c>
      <c r="F159" s="37">
        <v>14864</v>
      </c>
      <c r="G159" s="37">
        <v>-1523</v>
      </c>
      <c r="H159" s="37">
        <v>13341</v>
      </c>
      <c r="I159" s="28">
        <v>11592.87</v>
      </c>
      <c r="J159" s="28">
        <v>0</v>
      </c>
      <c r="K159" s="29">
        <v>0</v>
      </c>
      <c r="L159" s="124"/>
      <c r="M159" s="37">
        <v>11592.87</v>
      </c>
      <c r="N159" s="124"/>
      <c r="O159" s="28">
        <v>1748.13</v>
      </c>
      <c r="P159" s="27">
        <v>0.13103400000000001</v>
      </c>
    </row>
    <row r="160" spans="1:16" s="34" customFormat="1" x14ac:dyDescent="0.25">
      <c r="A160" s="26" t="s">
        <v>269</v>
      </c>
      <c r="B160" s="26" t="s">
        <v>158</v>
      </c>
      <c r="C160" s="26" t="s">
        <v>234</v>
      </c>
      <c r="D160" s="26" t="s">
        <v>233</v>
      </c>
      <c r="E160" s="26" t="s">
        <v>241</v>
      </c>
      <c r="F160" s="37">
        <v>66708.58</v>
      </c>
      <c r="G160" s="37">
        <v>0</v>
      </c>
      <c r="H160" s="37">
        <v>66708.58</v>
      </c>
      <c r="I160" s="28">
        <v>39738.03</v>
      </c>
      <c r="J160" s="28">
        <v>0</v>
      </c>
      <c r="K160" s="29">
        <v>0</v>
      </c>
      <c r="L160" s="124"/>
      <c r="M160" s="37">
        <v>39738.03</v>
      </c>
      <c r="N160" s="124"/>
      <c r="O160" s="28">
        <v>26970.55</v>
      </c>
      <c r="P160" s="27">
        <v>0.404304</v>
      </c>
    </row>
    <row r="161" spans="1:16" s="34" customFormat="1" x14ac:dyDescent="0.25">
      <c r="A161" s="26" t="s">
        <v>268</v>
      </c>
      <c r="B161" s="26" t="s">
        <v>111</v>
      </c>
      <c r="C161" s="26" t="s">
        <v>234</v>
      </c>
      <c r="D161" s="26" t="s">
        <v>233</v>
      </c>
      <c r="E161" s="26" t="s">
        <v>237</v>
      </c>
      <c r="F161" s="37">
        <v>8000</v>
      </c>
      <c r="G161" s="37">
        <v>0</v>
      </c>
      <c r="H161" s="37">
        <v>8000</v>
      </c>
      <c r="I161" s="28">
        <v>7091.09</v>
      </c>
      <c r="J161" s="28">
        <v>0</v>
      </c>
      <c r="K161" s="29">
        <v>0</v>
      </c>
      <c r="L161" s="124"/>
      <c r="M161" s="37">
        <v>7091.09</v>
      </c>
      <c r="N161" s="124"/>
      <c r="O161" s="28">
        <v>908.91</v>
      </c>
      <c r="P161" s="27">
        <v>0.11361400000000001</v>
      </c>
    </row>
    <row r="162" spans="1:16" s="34" customFormat="1" x14ac:dyDescent="0.25">
      <c r="A162" s="26" t="s">
        <v>268</v>
      </c>
      <c r="B162" s="26" t="s">
        <v>111</v>
      </c>
      <c r="C162" s="26" t="s">
        <v>234</v>
      </c>
      <c r="D162" s="26" t="s">
        <v>233</v>
      </c>
      <c r="E162" s="26" t="s">
        <v>236</v>
      </c>
      <c r="F162" s="37">
        <v>6200.24</v>
      </c>
      <c r="G162" s="37">
        <v>0</v>
      </c>
      <c r="H162" s="37">
        <v>6200.24</v>
      </c>
      <c r="I162" s="28">
        <v>5793.92</v>
      </c>
      <c r="J162" s="28">
        <v>0</v>
      </c>
      <c r="K162" s="29">
        <v>0</v>
      </c>
      <c r="L162" s="124"/>
      <c r="M162" s="37">
        <v>5793.92</v>
      </c>
      <c r="N162" s="124"/>
      <c r="O162" s="28">
        <v>406.32</v>
      </c>
      <c r="P162" s="27">
        <v>6.5532999999999994E-2</v>
      </c>
    </row>
    <row r="163" spans="1:16" s="34" customFormat="1" x14ac:dyDescent="0.25">
      <c r="A163" s="26" t="s">
        <v>268</v>
      </c>
      <c r="B163" s="26" t="s">
        <v>111</v>
      </c>
      <c r="C163" s="26" t="s">
        <v>234</v>
      </c>
      <c r="D163" s="26" t="s">
        <v>233</v>
      </c>
      <c r="E163" s="26" t="s">
        <v>232</v>
      </c>
      <c r="F163" s="37">
        <v>12600</v>
      </c>
      <c r="G163" s="37">
        <v>-2729.65</v>
      </c>
      <c r="H163" s="37">
        <v>9870.35</v>
      </c>
      <c r="I163" s="28">
        <v>4685.3</v>
      </c>
      <c r="J163" s="28">
        <v>0</v>
      </c>
      <c r="K163" s="29">
        <v>0</v>
      </c>
      <c r="L163" s="124"/>
      <c r="M163" s="37">
        <v>4685.3</v>
      </c>
      <c r="N163" s="124"/>
      <c r="O163" s="28">
        <v>5185.05</v>
      </c>
      <c r="P163" s="27">
        <v>0.52531600000000001</v>
      </c>
    </row>
    <row r="164" spans="1:16" s="34" customFormat="1" x14ac:dyDescent="0.25">
      <c r="A164" s="26" t="s">
        <v>268</v>
      </c>
      <c r="B164" s="26" t="s">
        <v>111</v>
      </c>
      <c r="C164" s="26" t="s">
        <v>234</v>
      </c>
      <c r="D164" s="26" t="s">
        <v>233</v>
      </c>
      <c r="E164" s="26" t="s">
        <v>241</v>
      </c>
      <c r="F164" s="37">
        <v>200837.08</v>
      </c>
      <c r="G164" s="37">
        <v>2729.65</v>
      </c>
      <c r="H164" s="37">
        <v>203566.73</v>
      </c>
      <c r="I164" s="28">
        <v>202732.6</v>
      </c>
      <c r="J164" s="28">
        <v>0.01</v>
      </c>
      <c r="K164" s="29">
        <v>0</v>
      </c>
      <c r="L164" s="124"/>
      <c r="M164" s="37">
        <v>202732.61</v>
      </c>
      <c r="N164" s="124"/>
      <c r="O164" s="28">
        <v>834.12</v>
      </c>
      <c r="P164" s="27">
        <v>4.0980000000000001E-3</v>
      </c>
    </row>
    <row r="165" spans="1:16" s="34" customFormat="1" x14ac:dyDescent="0.25">
      <c r="A165" s="26" t="s">
        <v>267</v>
      </c>
      <c r="B165" s="26" t="s">
        <v>112</v>
      </c>
      <c r="C165" s="26" t="s">
        <v>234</v>
      </c>
      <c r="D165" s="26" t="s">
        <v>233</v>
      </c>
      <c r="E165" s="26" t="s">
        <v>237</v>
      </c>
      <c r="F165" s="37">
        <v>24000</v>
      </c>
      <c r="G165" s="37">
        <v>0</v>
      </c>
      <c r="H165" s="37">
        <v>24000</v>
      </c>
      <c r="I165" s="28">
        <v>13450.89</v>
      </c>
      <c r="J165" s="28">
        <v>0</v>
      </c>
      <c r="K165" s="29">
        <v>0</v>
      </c>
      <c r="L165" s="124"/>
      <c r="M165" s="37">
        <v>13450.89</v>
      </c>
      <c r="N165" s="124"/>
      <c r="O165" s="28">
        <v>10549.11</v>
      </c>
      <c r="P165" s="27">
        <v>0.43954599999999999</v>
      </c>
    </row>
    <row r="166" spans="1:16" s="34" customFormat="1" x14ac:dyDescent="0.25">
      <c r="A166" s="26" t="s">
        <v>267</v>
      </c>
      <c r="B166" s="26" t="s">
        <v>112</v>
      </c>
      <c r="C166" s="26" t="s">
        <v>234</v>
      </c>
      <c r="D166" s="26" t="s">
        <v>233</v>
      </c>
      <c r="E166" s="26" t="s">
        <v>236</v>
      </c>
      <c r="F166" s="37">
        <v>977.76</v>
      </c>
      <c r="G166" s="37">
        <v>0</v>
      </c>
      <c r="H166" s="37">
        <v>977.76</v>
      </c>
      <c r="I166" s="28">
        <v>621.57000000000005</v>
      </c>
      <c r="J166" s="28">
        <v>0</v>
      </c>
      <c r="K166" s="29">
        <v>0</v>
      </c>
      <c r="L166" s="124"/>
      <c r="M166" s="37">
        <v>621.57000000000005</v>
      </c>
      <c r="N166" s="124"/>
      <c r="O166" s="28">
        <v>356.19</v>
      </c>
      <c r="P166" s="27">
        <v>0.364292</v>
      </c>
    </row>
    <row r="167" spans="1:16" s="34" customFormat="1" x14ac:dyDescent="0.25">
      <c r="A167" s="26" t="s">
        <v>267</v>
      </c>
      <c r="B167" s="26" t="s">
        <v>112</v>
      </c>
      <c r="C167" s="26" t="s">
        <v>234</v>
      </c>
      <c r="D167" s="26" t="s">
        <v>233</v>
      </c>
      <c r="E167" s="26" t="s">
        <v>232</v>
      </c>
      <c r="F167" s="37">
        <v>10920</v>
      </c>
      <c r="G167" s="37">
        <v>0</v>
      </c>
      <c r="H167" s="37">
        <v>10920</v>
      </c>
      <c r="I167" s="28">
        <v>8318.68</v>
      </c>
      <c r="J167" s="28">
        <v>0</v>
      </c>
      <c r="K167" s="29">
        <v>0</v>
      </c>
      <c r="L167" s="124"/>
      <c r="M167" s="37">
        <v>8318.68</v>
      </c>
      <c r="N167" s="124"/>
      <c r="O167" s="28">
        <v>2601.3200000000002</v>
      </c>
      <c r="P167" s="27">
        <v>0.23821600000000001</v>
      </c>
    </row>
    <row r="168" spans="1:16" s="34" customFormat="1" x14ac:dyDescent="0.25">
      <c r="A168" s="26" t="s">
        <v>266</v>
      </c>
      <c r="B168" s="26" t="s">
        <v>113</v>
      </c>
      <c r="C168" s="26" t="s">
        <v>234</v>
      </c>
      <c r="D168" s="26" t="s">
        <v>233</v>
      </c>
      <c r="E168" s="26" t="s">
        <v>237</v>
      </c>
      <c r="F168" s="37">
        <v>36800</v>
      </c>
      <c r="G168" s="37">
        <v>0</v>
      </c>
      <c r="H168" s="37">
        <v>36800</v>
      </c>
      <c r="I168" s="28">
        <v>16415.509999999998</v>
      </c>
      <c r="J168" s="28">
        <v>0</v>
      </c>
      <c r="K168" s="29">
        <v>0</v>
      </c>
      <c r="L168" s="124"/>
      <c r="M168" s="37">
        <v>16415.509999999998</v>
      </c>
      <c r="N168" s="124"/>
      <c r="O168" s="28">
        <v>20384.490000000002</v>
      </c>
      <c r="P168" s="27">
        <v>0.55392600000000003</v>
      </c>
    </row>
    <row r="169" spans="1:16" s="34" customFormat="1" x14ac:dyDescent="0.25">
      <c r="A169" s="26" t="s">
        <v>266</v>
      </c>
      <c r="B169" s="26" t="s">
        <v>113</v>
      </c>
      <c r="C169" s="26" t="s">
        <v>234</v>
      </c>
      <c r="D169" s="26" t="s">
        <v>233</v>
      </c>
      <c r="E169" s="26" t="s">
        <v>236</v>
      </c>
      <c r="F169" s="37">
        <v>1030.4000000000001</v>
      </c>
      <c r="G169" s="37">
        <v>0</v>
      </c>
      <c r="H169" s="37">
        <v>1030.4000000000001</v>
      </c>
      <c r="I169" s="28">
        <v>394.15</v>
      </c>
      <c r="J169" s="28">
        <v>0</v>
      </c>
      <c r="K169" s="29">
        <v>0</v>
      </c>
      <c r="L169" s="124"/>
      <c r="M169" s="37">
        <v>394.15</v>
      </c>
      <c r="N169" s="124"/>
      <c r="O169" s="28">
        <v>636.25</v>
      </c>
      <c r="P169" s="27">
        <v>0.617479</v>
      </c>
    </row>
    <row r="170" spans="1:16" s="34" customFormat="1" x14ac:dyDescent="0.25">
      <c r="A170" s="26" t="s">
        <v>265</v>
      </c>
      <c r="B170" s="26" t="s">
        <v>115</v>
      </c>
      <c r="C170" s="26" t="s">
        <v>234</v>
      </c>
      <c r="D170" s="26" t="s">
        <v>233</v>
      </c>
      <c r="E170" s="26" t="s">
        <v>237</v>
      </c>
      <c r="F170" s="37">
        <v>160147</v>
      </c>
      <c r="G170" s="37">
        <v>18600</v>
      </c>
      <c r="H170" s="37">
        <v>178747</v>
      </c>
      <c r="I170" s="28">
        <v>78338.2</v>
      </c>
      <c r="J170" s="28">
        <v>0</v>
      </c>
      <c r="K170" s="29">
        <v>0</v>
      </c>
      <c r="L170" s="124"/>
      <c r="M170" s="37">
        <v>78338.2</v>
      </c>
      <c r="N170" s="124"/>
      <c r="O170" s="28">
        <v>100408.8</v>
      </c>
      <c r="P170" s="27">
        <v>0.56173700000000004</v>
      </c>
    </row>
    <row r="171" spans="1:16" s="34" customFormat="1" x14ac:dyDescent="0.25">
      <c r="A171" s="26" t="s">
        <v>265</v>
      </c>
      <c r="B171" s="26" t="s">
        <v>115</v>
      </c>
      <c r="C171" s="26" t="s">
        <v>234</v>
      </c>
      <c r="D171" s="26" t="s">
        <v>233</v>
      </c>
      <c r="E171" s="26" t="s">
        <v>236</v>
      </c>
      <c r="F171" s="37">
        <v>5549.26</v>
      </c>
      <c r="G171" s="37">
        <v>0</v>
      </c>
      <c r="H171" s="37">
        <v>5549.26</v>
      </c>
      <c r="I171" s="28">
        <v>3020.36</v>
      </c>
      <c r="J171" s="28">
        <v>0</v>
      </c>
      <c r="K171" s="29">
        <v>0</v>
      </c>
      <c r="L171" s="124"/>
      <c r="M171" s="37">
        <v>3020.36</v>
      </c>
      <c r="N171" s="124"/>
      <c r="O171" s="28">
        <v>2528.9</v>
      </c>
      <c r="P171" s="27">
        <v>0.45571800000000001</v>
      </c>
    </row>
    <row r="172" spans="1:16" s="34" customFormat="1" x14ac:dyDescent="0.25">
      <c r="A172" s="26" t="s">
        <v>265</v>
      </c>
      <c r="B172" s="26" t="s">
        <v>115</v>
      </c>
      <c r="C172" s="26" t="s">
        <v>234</v>
      </c>
      <c r="D172" s="26" t="s">
        <v>233</v>
      </c>
      <c r="E172" s="26" t="s">
        <v>232</v>
      </c>
      <c r="F172" s="37">
        <v>38041</v>
      </c>
      <c r="G172" s="37">
        <v>-3476</v>
      </c>
      <c r="H172" s="37">
        <v>34565</v>
      </c>
      <c r="I172" s="28">
        <v>30879.65</v>
      </c>
      <c r="J172" s="28">
        <v>0</v>
      </c>
      <c r="K172" s="29">
        <v>0</v>
      </c>
      <c r="L172" s="124"/>
      <c r="M172" s="37">
        <v>30879.65</v>
      </c>
      <c r="N172" s="124"/>
      <c r="O172" s="28">
        <v>3685.35</v>
      </c>
      <c r="P172" s="27">
        <v>0.10662099999999999</v>
      </c>
    </row>
    <row r="173" spans="1:16" s="34" customFormat="1" x14ac:dyDescent="0.25">
      <c r="A173" s="26" t="s">
        <v>264</v>
      </c>
      <c r="B173" s="26" t="s">
        <v>92</v>
      </c>
      <c r="C173" s="26" t="s">
        <v>234</v>
      </c>
      <c r="D173" s="26" t="s">
        <v>233</v>
      </c>
      <c r="E173" s="26" t="s">
        <v>237</v>
      </c>
      <c r="F173" s="37">
        <v>174590</v>
      </c>
      <c r="G173" s="37">
        <v>0</v>
      </c>
      <c r="H173" s="37">
        <v>174590</v>
      </c>
      <c r="I173" s="28">
        <v>150098.29</v>
      </c>
      <c r="J173" s="28">
        <v>0</v>
      </c>
      <c r="K173" s="29">
        <v>0</v>
      </c>
      <c r="L173" s="124"/>
      <c r="M173" s="37">
        <v>150098.29</v>
      </c>
      <c r="N173" s="124"/>
      <c r="O173" s="28">
        <v>24491.71</v>
      </c>
      <c r="P173" s="27">
        <v>0.14028099999999999</v>
      </c>
    </row>
    <row r="174" spans="1:16" s="34" customFormat="1" x14ac:dyDescent="0.25">
      <c r="A174" s="26" t="s">
        <v>264</v>
      </c>
      <c r="B174" s="26" t="s">
        <v>92</v>
      </c>
      <c r="C174" s="26" t="s">
        <v>234</v>
      </c>
      <c r="D174" s="26" t="s">
        <v>233</v>
      </c>
      <c r="E174" s="26" t="s">
        <v>236</v>
      </c>
      <c r="F174" s="37">
        <v>6009.92</v>
      </c>
      <c r="G174" s="37">
        <v>0</v>
      </c>
      <c r="H174" s="37">
        <v>6009.92</v>
      </c>
      <c r="I174" s="28">
        <v>4570.41</v>
      </c>
      <c r="J174" s="28">
        <v>0</v>
      </c>
      <c r="K174" s="29">
        <v>0</v>
      </c>
      <c r="L174" s="124"/>
      <c r="M174" s="37">
        <v>4570.41</v>
      </c>
      <c r="N174" s="124"/>
      <c r="O174" s="28">
        <v>1439.51</v>
      </c>
      <c r="P174" s="27">
        <v>0.23952200000000001</v>
      </c>
    </row>
    <row r="175" spans="1:16" s="34" customFormat="1" x14ac:dyDescent="0.25">
      <c r="A175" s="26" t="s">
        <v>264</v>
      </c>
      <c r="B175" s="26" t="s">
        <v>92</v>
      </c>
      <c r="C175" s="26" t="s">
        <v>234</v>
      </c>
      <c r="D175" s="26" t="s">
        <v>233</v>
      </c>
      <c r="E175" s="26" t="s">
        <v>232</v>
      </c>
      <c r="F175" s="37">
        <v>40050</v>
      </c>
      <c r="G175" s="37">
        <v>-24510.34</v>
      </c>
      <c r="H175" s="37">
        <v>15539.66</v>
      </c>
      <c r="I175" s="28">
        <v>14032.66</v>
      </c>
      <c r="J175" s="28">
        <v>0</v>
      </c>
      <c r="K175" s="29">
        <v>0</v>
      </c>
      <c r="L175" s="124"/>
      <c r="M175" s="37">
        <v>14032.66</v>
      </c>
      <c r="N175" s="124"/>
      <c r="O175" s="28">
        <v>1507</v>
      </c>
      <c r="P175" s="27">
        <v>9.6977999999999995E-2</v>
      </c>
    </row>
    <row r="176" spans="1:16" s="34" customFormat="1" x14ac:dyDescent="0.25">
      <c r="A176" s="26" t="s">
        <v>263</v>
      </c>
      <c r="B176" s="26" t="s">
        <v>117</v>
      </c>
      <c r="C176" s="26" t="s">
        <v>234</v>
      </c>
      <c r="D176" s="26" t="s">
        <v>233</v>
      </c>
      <c r="E176" s="26" t="s">
        <v>237</v>
      </c>
      <c r="F176" s="37">
        <v>13800</v>
      </c>
      <c r="G176" s="37">
        <v>-506.27</v>
      </c>
      <c r="H176" s="37">
        <v>13293.73</v>
      </c>
      <c r="I176" s="28">
        <v>4861.49</v>
      </c>
      <c r="J176" s="28">
        <v>0</v>
      </c>
      <c r="K176" s="29">
        <v>0</v>
      </c>
      <c r="L176" s="124"/>
      <c r="M176" s="37">
        <v>4861.49</v>
      </c>
      <c r="N176" s="124"/>
      <c r="O176" s="28">
        <v>8432.24</v>
      </c>
      <c r="P176" s="27">
        <v>0.63430200000000003</v>
      </c>
    </row>
    <row r="177" spans="1:16" s="34" customFormat="1" x14ac:dyDescent="0.25">
      <c r="A177" s="26" t="s">
        <v>263</v>
      </c>
      <c r="B177" s="26" t="s">
        <v>117</v>
      </c>
      <c r="C177" s="26" t="s">
        <v>234</v>
      </c>
      <c r="D177" s="26" t="s">
        <v>233</v>
      </c>
      <c r="E177" s="26" t="s">
        <v>236</v>
      </c>
      <c r="F177" s="37">
        <v>1840.94</v>
      </c>
      <c r="G177" s="37">
        <v>0</v>
      </c>
      <c r="H177" s="37">
        <v>1840.94</v>
      </c>
      <c r="I177" s="28">
        <v>1500.02</v>
      </c>
      <c r="J177" s="28">
        <v>0</v>
      </c>
      <c r="K177" s="29">
        <v>0</v>
      </c>
      <c r="L177" s="124"/>
      <c r="M177" s="37">
        <v>1500.02</v>
      </c>
      <c r="N177" s="124"/>
      <c r="O177" s="28">
        <v>340.92</v>
      </c>
      <c r="P177" s="27">
        <v>0.18518799999999999</v>
      </c>
    </row>
    <row r="178" spans="1:16" s="34" customFormat="1" x14ac:dyDescent="0.25">
      <c r="A178" s="26" t="s">
        <v>263</v>
      </c>
      <c r="B178" s="26" t="s">
        <v>117</v>
      </c>
      <c r="C178" s="26" t="s">
        <v>234</v>
      </c>
      <c r="D178" s="26" t="s">
        <v>233</v>
      </c>
      <c r="E178" s="26" t="s">
        <v>241</v>
      </c>
      <c r="F178" s="37">
        <v>51947.86</v>
      </c>
      <c r="G178" s="37">
        <v>506.27</v>
      </c>
      <c r="H178" s="37">
        <v>52454.13</v>
      </c>
      <c r="I178" s="28">
        <v>52454.16</v>
      </c>
      <c r="J178" s="28">
        <v>0</v>
      </c>
      <c r="K178" s="29">
        <v>0</v>
      </c>
      <c r="L178" s="124"/>
      <c r="M178" s="37">
        <v>52454.16</v>
      </c>
      <c r="N178" s="124"/>
      <c r="O178" s="28">
        <v>-0.03</v>
      </c>
      <c r="P178" s="27">
        <v>-9.9999999999999995E-7</v>
      </c>
    </row>
    <row r="179" spans="1:16" s="34" customFormat="1" x14ac:dyDescent="0.25">
      <c r="A179" s="26" t="s">
        <v>262</v>
      </c>
      <c r="B179" s="26" t="s">
        <v>118</v>
      </c>
      <c r="C179" s="26" t="s">
        <v>234</v>
      </c>
      <c r="D179" s="26" t="s">
        <v>233</v>
      </c>
      <c r="E179" s="26" t="s">
        <v>237</v>
      </c>
      <c r="F179" s="37">
        <v>13985</v>
      </c>
      <c r="G179" s="37">
        <v>0</v>
      </c>
      <c r="H179" s="37">
        <v>13985</v>
      </c>
      <c r="I179" s="28">
        <v>8315.5</v>
      </c>
      <c r="J179" s="28">
        <v>0</v>
      </c>
      <c r="K179" s="29">
        <v>0</v>
      </c>
      <c r="L179" s="124"/>
      <c r="M179" s="37">
        <v>8315.5</v>
      </c>
      <c r="N179" s="124"/>
      <c r="O179" s="28">
        <v>5669.5</v>
      </c>
      <c r="P179" s="27">
        <v>0.40539900000000001</v>
      </c>
    </row>
    <row r="180" spans="1:16" s="34" customFormat="1" x14ac:dyDescent="0.25">
      <c r="A180" s="26" t="s">
        <v>262</v>
      </c>
      <c r="B180" s="26" t="s">
        <v>118</v>
      </c>
      <c r="C180" s="26" t="s">
        <v>234</v>
      </c>
      <c r="D180" s="26" t="s">
        <v>233</v>
      </c>
      <c r="E180" s="26" t="s">
        <v>236</v>
      </c>
      <c r="F180" s="37">
        <v>391.58</v>
      </c>
      <c r="G180" s="37">
        <v>0</v>
      </c>
      <c r="H180" s="37">
        <v>391.58</v>
      </c>
      <c r="I180" s="28">
        <v>232.83</v>
      </c>
      <c r="J180" s="28">
        <v>0</v>
      </c>
      <c r="K180" s="29">
        <v>0</v>
      </c>
      <c r="L180" s="124"/>
      <c r="M180" s="37">
        <v>232.83</v>
      </c>
      <c r="N180" s="124"/>
      <c r="O180" s="28">
        <v>158.75</v>
      </c>
      <c r="P180" s="27">
        <v>0.40540900000000002</v>
      </c>
    </row>
    <row r="181" spans="1:16" s="34" customFormat="1" x14ac:dyDescent="0.25">
      <c r="A181" s="26" t="s">
        <v>261</v>
      </c>
      <c r="B181" s="26" t="s">
        <v>120</v>
      </c>
      <c r="C181" s="26" t="s">
        <v>234</v>
      </c>
      <c r="D181" s="26" t="s">
        <v>233</v>
      </c>
      <c r="E181" s="26" t="s">
        <v>237</v>
      </c>
      <c r="F181" s="37">
        <v>20020</v>
      </c>
      <c r="G181" s="37">
        <v>-1200</v>
      </c>
      <c r="H181" s="37">
        <v>18820</v>
      </c>
      <c r="I181" s="28">
        <v>17467.689999999999</v>
      </c>
      <c r="J181" s="28">
        <v>0</v>
      </c>
      <c r="K181" s="29">
        <v>0</v>
      </c>
      <c r="L181" s="124"/>
      <c r="M181" s="37">
        <v>17467.689999999999</v>
      </c>
      <c r="N181" s="124"/>
      <c r="O181" s="28">
        <v>1352.31</v>
      </c>
      <c r="P181" s="27">
        <v>7.1855000000000002E-2</v>
      </c>
    </row>
    <row r="182" spans="1:16" s="34" customFormat="1" x14ac:dyDescent="0.25">
      <c r="A182" s="26" t="s">
        <v>261</v>
      </c>
      <c r="B182" s="26" t="s">
        <v>120</v>
      </c>
      <c r="C182" s="26" t="s">
        <v>234</v>
      </c>
      <c r="D182" s="26" t="s">
        <v>233</v>
      </c>
      <c r="E182" s="26" t="s">
        <v>236</v>
      </c>
      <c r="F182" s="37">
        <v>4569.58</v>
      </c>
      <c r="G182" s="37">
        <v>0</v>
      </c>
      <c r="H182" s="37">
        <v>4569.58</v>
      </c>
      <c r="I182" s="28">
        <v>3956.76</v>
      </c>
      <c r="J182" s="28">
        <v>0</v>
      </c>
      <c r="K182" s="29">
        <v>0</v>
      </c>
      <c r="L182" s="124"/>
      <c r="M182" s="37">
        <v>3956.76</v>
      </c>
      <c r="N182" s="124"/>
      <c r="O182" s="28">
        <v>612.82000000000005</v>
      </c>
      <c r="P182" s="27">
        <v>0.13410900000000001</v>
      </c>
    </row>
    <row r="183" spans="1:16" s="34" customFormat="1" x14ac:dyDescent="0.25">
      <c r="A183" s="26" t="s">
        <v>261</v>
      </c>
      <c r="B183" s="26" t="s">
        <v>120</v>
      </c>
      <c r="C183" s="26" t="s">
        <v>234</v>
      </c>
      <c r="D183" s="26" t="s">
        <v>233</v>
      </c>
      <c r="E183" s="26" t="s">
        <v>232</v>
      </c>
      <c r="F183" s="37">
        <v>6900</v>
      </c>
      <c r="G183" s="37">
        <v>1200</v>
      </c>
      <c r="H183" s="37">
        <v>8100</v>
      </c>
      <c r="I183" s="28">
        <v>7195</v>
      </c>
      <c r="J183" s="28">
        <v>0</v>
      </c>
      <c r="K183" s="29">
        <v>0</v>
      </c>
      <c r="L183" s="124"/>
      <c r="M183" s="37">
        <v>7195</v>
      </c>
      <c r="N183" s="124"/>
      <c r="O183" s="28">
        <v>905</v>
      </c>
      <c r="P183" s="27">
        <v>0.11172799999999999</v>
      </c>
    </row>
    <row r="184" spans="1:16" s="34" customFormat="1" x14ac:dyDescent="0.25">
      <c r="A184" s="26" t="s">
        <v>261</v>
      </c>
      <c r="B184" s="26" t="s">
        <v>120</v>
      </c>
      <c r="C184" s="26" t="s">
        <v>234</v>
      </c>
      <c r="D184" s="26" t="s">
        <v>233</v>
      </c>
      <c r="E184" s="26" t="s">
        <v>241</v>
      </c>
      <c r="F184" s="37">
        <v>136279.38</v>
      </c>
      <c r="G184" s="37">
        <v>0</v>
      </c>
      <c r="H184" s="37">
        <v>136279.38</v>
      </c>
      <c r="I184" s="28">
        <v>131823.95000000001</v>
      </c>
      <c r="J184" s="28">
        <v>0</v>
      </c>
      <c r="K184" s="29">
        <v>0</v>
      </c>
      <c r="L184" s="124"/>
      <c r="M184" s="37">
        <v>131823.95000000001</v>
      </c>
      <c r="N184" s="124"/>
      <c r="O184" s="28">
        <v>4455.43</v>
      </c>
      <c r="P184" s="27">
        <v>3.2693E-2</v>
      </c>
    </row>
    <row r="185" spans="1:16" s="34" customFormat="1" x14ac:dyDescent="0.25">
      <c r="A185" s="26" t="s">
        <v>260</v>
      </c>
      <c r="B185" s="26" t="s">
        <v>121</v>
      </c>
      <c r="C185" s="26" t="s">
        <v>234</v>
      </c>
      <c r="D185" s="26" t="s">
        <v>233</v>
      </c>
      <c r="E185" s="26" t="s">
        <v>237</v>
      </c>
      <c r="F185" s="37">
        <v>7782</v>
      </c>
      <c r="G185" s="37">
        <v>0</v>
      </c>
      <c r="H185" s="37">
        <v>7782</v>
      </c>
      <c r="I185" s="28">
        <v>2802.77</v>
      </c>
      <c r="J185" s="28">
        <v>0</v>
      </c>
      <c r="K185" s="29">
        <v>0</v>
      </c>
      <c r="L185" s="124"/>
      <c r="M185" s="37">
        <v>2802.77</v>
      </c>
      <c r="N185" s="124"/>
      <c r="O185" s="28">
        <v>4979.2299999999996</v>
      </c>
      <c r="P185" s="27">
        <v>0.63983900000000005</v>
      </c>
    </row>
    <row r="186" spans="1:16" s="34" customFormat="1" x14ac:dyDescent="0.25">
      <c r="A186" s="26" t="s">
        <v>260</v>
      </c>
      <c r="B186" s="26" t="s">
        <v>121</v>
      </c>
      <c r="C186" s="26" t="s">
        <v>234</v>
      </c>
      <c r="D186" s="26" t="s">
        <v>233</v>
      </c>
      <c r="E186" s="26" t="s">
        <v>236</v>
      </c>
      <c r="F186" s="37">
        <v>217.9</v>
      </c>
      <c r="G186" s="37">
        <v>0</v>
      </c>
      <c r="H186" s="37">
        <v>217.9</v>
      </c>
      <c r="I186" s="28">
        <v>75.680000000000007</v>
      </c>
      <c r="J186" s="28">
        <v>0</v>
      </c>
      <c r="K186" s="29">
        <v>0</v>
      </c>
      <c r="L186" s="124"/>
      <c r="M186" s="37">
        <v>75.680000000000007</v>
      </c>
      <c r="N186" s="124"/>
      <c r="O186" s="28">
        <v>142.22</v>
      </c>
      <c r="P186" s="27">
        <v>0.65268499999999996</v>
      </c>
    </row>
    <row r="187" spans="1:16" s="34" customFormat="1" x14ac:dyDescent="0.25">
      <c r="A187" s="26" t="s">
        <v>259</v>
      </c>
      <c r="B187" s="26" t="s">
        <v>122</v>
      </c>
      <c r="C187" s="26" t="s">
        <v>234</v>
      </c>
      <c r="D187" s="26" t="s">
        <v>233</v>
      </c>
      <c r="E187" s="26" t="s">
        <v>237</v>
      </c>
      <c r="F187" s="37">
        <v>60000</v>
      </c>
      <c r="G187" s="37">
        <v>136145.34</v>
      </c>
      <c r="H187" s="37">
        <v>196145.34</v>
      </c>
      <c r="I187" s="28">
        <v>19066.48</v>
      </c>
      <c r="J187" s="28">
        <v>0</v>
      </c>
      <c r="K187" s="29">
        <v>0</v>
      </c>
      <c r="L187" s="124"/>
      <c r="M187" s="37">
        <v>19066.48</v>
      </c>
      <c r="N187" s="124"/>
      <c r="O187" s="28">
        <v>177078.86</v>
      </c>
      <c r="P187" s="27">
        <v>0.90279399999999999</v>
      </c>
    </row>
    <row r="188" spans="1:16" s="34" customFormat="1" x14ac:dyDescent="0.25">
      <c r="A188" s="26" t="s">
        <v>259</v>
      </c>
      <c r="B188" s="26" t="s">
        <v>122</v>
      </c>
      <c r="C188" s="26" t="s">
        <v>234</v>
      </c>
      <c r="D188" s="26" t="s">
        <v>233</v>
      </c>
      <c r="E188" s="26" t="s">
        <v>236</v>
      </c>
      <c r="F188" s="37">
        <v>1680</v>
      </c>
      <c r="G188" s="37">
        <v>0</v>
      </c>
      <c r="H188" s="37">
        <v>1680</v>
      </c>
      <c r="I188" s="28">
        <v>586.46</v>
      </c>
      <c r="J188" s="28">
        <v>0</v>
      </c>
      <c r="K188" s="29">
        <v>0</v>
      </c>
      <c r="L188" s="124"/>
      <c r="M188" s="37">
        <v>586.46</v>
      </c>
      <c r="N188" s="124"/>
      <c r="O188" s="28">
        <v>1093.54</v>
      </c>
      <c r="P188" s="27">
        <v>0.65091699999999997</v>
      </c>
    </row>
    <row r="189" spans="1:16" s="34" customFormat="1" x14ac:dyDescent="0.25">
      <c r="A189" s="26" t="s">
        <v>258</v>
      </c>
      <c r="B189" s="26" t="s">
        <v>123</v>
      </c>
      <c r="C189" s="26" t="s">
        <v>234</v>
      </c>
      <c r="D189" s="26" t="s">
        <v>233</v>
      </c>
      <c r="E189" s="26" t="s">
        <v>237</v>
      </c>
      <c r="F189" s="37">
        <v>30100</v>
      </c>
      <c r="G189" s="37">
        <v>0</v>
      </c>
      <c r="H189" s="37">
        <v>30100</v>
      </c>
      <c r="I189" s="28">
        <v>23062.42</v>
      </c>
      <c r="J189" s="28">
        <v>0</v>
      </c>
      <c r="K189" s="29">
        <v>0</v>
      </c>
      <c r="L189" s="124"/>
      <c r="M189" s="37">
        <v>23062.42</v>
      </c>
      <c r="N189" s="124"/>
      <c r="O189" s="28">
        <v>7037.58</v>
      </c>
      <c r="P189" s="27">
        <v>0.23380699999999999</v>
      </c>
    </row>
    <row r="190" spans="1:16" s="34" customFormat="1" x14ac:dyDescent="0.25">
      <c r="A190" s="26" t="s">
        <v>258</v>
      </c>
      <c r="B190" s="26" t="s">
        <v>123</v>
      </c>
      <c r="C190" s="26" t="s">
        <v>234</v>
      </c>
      <c r="D190" s="26" t="s">
        <v>233</v>
      </c>
      <c r="E190" s="26" t="s">
        <v>236</v>
      </c>
      <c r="F190" s="37">
        <v>1928.95</v>
      </c>
      <c r="G190" s="37">
        <v>0</v>
      </c>
      <c r="H190" s="37">
        <v>1928.95</v>
      </c>
      <c r="I190" s="28">
        <v>1127.3800000000001</v>
      </c>
      <c r="J190" s="28">
        <v>0</v>
      </c>
      <c r="K190" s="29">
        <v>0</v>
      </c>
      <c r="L190" s="124"/>
      <c r="M190" s="37">
        <v>1127.3800000000001</v>
      </c>
      <c r="N190" s="124"/>
      <c r="O190" s="28">
        <v>801.57</v>
      </c>
      <c r="P190" s="27">
        <v>0.415547</v>
      </c>
    </row>
    <row r="191" spans="1:16" s="34" customFormat="1" x14ac:dyDescent="0.25">
      <c r="A191" s="26" t="s">
        <v>258</v>
      </c>
      <c r="B191" s="26" t="s">
        <v>123</v>
      </c>
      <c r="C191" s="26" t="s">
        <v>234</v>
      </c>
      <c r="D191" s="26" t="s">
        <v>233</v>
      </c>
      <c r="E191" s="26" t="s">
        <v>232</v>
      </c>
      <c r="F191" s="37">
        <v>38791</v>
      </c>
      <c r="G191" s="37">
        <v>-6546</v>
      </c>
      <c r="H191" s="37">
        <v>32245</v>
      </c>
      <c r="I191" s="28">
        <v>18958.64</v>
      </c>
      <c r="J191" s="28">
        <v>0</v>
      </c>
      <c r="K191" s="29">
        <v>0</v>
      </c>
      <c r="L191" s="124"/>
      <c r="M191" s="37">
        <v>18958.64</v>
      </c>
      <c r="N191" s="124"/>
      <c r="O191" s="28">
        <v>13286.36</v>
      </c>
      <c r="P191" s="27">
        <v>0.41204400000000002</v>
      </c>
    </row>
    <row r="192" spans="1:16" s="34" customFormat="1" x14ac:dyDescent="0.25">
      <c r="A192" s="26" t="s">
        <v>257</v>
      </c>
      <c r="B192" s="26" t="s">
        <v>124</v>
      </c>
      <c r="C192" s="26" t="s">
        <v>234</v>
      </c>
      <c r="D192" s="26" t="s">
        <v>233</v>
      </c>
      <c r="E192" s="26" t="s">
        <v>237</v>
      </c>
      <c r="F192" s="37">
        <v>40000</v>
      </c>
      <c r="G192" s="37">
        <v>0</v>
      </c>
      <c r="H192" s="37">
        <v>40000</v>
      </c>
      <c r="I192" s="28">
        <v>287.48</v>
      </c>
      <c r="J192" s="28">
        <v>0</v>
      </c>
      <c r="K192" s="29">
        <v>0</v>
      </c>
      <c r="L192" s="124"/>
      <c r="M192" s="37">
        <v>287.48</v>
      </c>
      <c r="N192" s="124"/>
      <c r="O192" s="28">
        <v>39712.519999999997</v>
      </c>
      <c r="P192" s="27">
        <v>0.99281299999999995</v>
      </c>
    </row>
    <row r="193" spans="1:16" s="34" customFormat="1" x14ac:dyDescent="0.25">
      <c r="A193" s="26" t="s">
        <v>257</v>
      </c>
      <c r="B193" s="26" t="s">
        <v>124</v>
      </c>
      <c r="C193" s="26" t="s">
        <v>234</v>
      </c>
      <c r="D193" s="26" t="s">
        <v>233</v>
      </c>
      <c r="E193" s="26" t="s">
        <v>236</v>
      </c>
      <c r="F193" s="37">
        <v>1120</v>
      </c>
      <c r="G193" s="37">
        <v>0</v>
      </c>
      <c r="H193" s="37">
        <v>1120</v>
      </c>
      <c r="I193" s="28">
        <v>8.0500000000000007</v>
      </c>
      <c r="J193" s="28">
        <v>0</v>
      </c>
      <c r="K193" s="29">
        <v>0</v>
      </c>
      <c r="L193" s="124"/>
      <c r="M193" s="37">
        <v>8.0500000000000007</v>
      </c>
      <c r="N193" s="124"/>
      <c r="O193" s="28">
        <v>1111.95</v>
      </c>
      <c r="P193" s="27">
        <v>0.99281299999999995</v>
      </c>
    </row>
    <row r="194" spans="1:16" s="34" customFormat="1" x14ac:dyDescent="0.25">
      <c r="A194" s="26" t="s">
        <v>256</v>
      </c>
      <c r="B194" s="26" t="s">
        <v>125</v>
      </c>
      <c r="C194" s="26" t="s">
        <v>234</v>
      </c>
      <c r="D194" s="26" t="s">
        <v>233</v>
      </c>
      <c r="E194" s="26" t="s">
        <v>237</v>
      </c>
      <c r="F194" s="37">
        <v>6300</v>
      </c>
      <c r="G194" s="37">
        <v>1500</v>
      </c>
      <c r="H194" s="37">
        <v>7800</v>
      </c>
      <c r="I194" s="28">
        <v>7119.83</v>
      </c>
      <c r="J194" s="28">
        <v>0</v>
      </c>
      <c r="K194" s="29">
        <v>0</v>
      </c>
      <c r="L194" s="124"/>
      <c r="M194" s="37">
        <v>7119.83</v>
      </c>
      <c r="N194" s="124"/>
      <c r="O194" s="28">
        <v>680.17</v>
      </c>
      <c r="P194" s="27">
        <v>8.7201000000000001E-2</v>
      </c>
    </row>
    <row r="195" spans="1:16" s="34" customFormat="1" x14ac:dyDescent="0.25">
      <c r="A195" s="26" t="s">
        <v>256</v>
      </c>
      <c r="B195" s="26" t="s">
        <v>125</v>
      </c>
      <c r="C195" s="26" t="s">
        <v>234</v>
      </c>
      <c r="D195" s="26" t="s">
        <v>233</v>
      </c>
      <c r="E195" s="26" t="s">
        <v>236</v>
      </c>
      <c r="F195" s="37">
        <v>6140.49</v>
      </c>
      <c r="G195" s="37">
        <v>0</v>
      </c>
      <c r="H195" s="37">
        <v>6140.49</v>
      </c>
      <c r="I195" s="28">
        <v>4755.84</v>
      </c>
      <c r="J195" s="28">
        <v>0</v>
      </c>
      <c r="K195" s="29">
        <v>0</v>
      </c>
      <c r="L195" s="124"/>
      <c r="M195" s="37">
        <v>4755.84</v>
      </c>
      <c r="N195" s="124"/>
      <c r="O195" s="28">
        <v>1384.65</v>
      </c>
      <c r="P195" s="27">
        <v>0.225495</v>
      </c>
    </row>
    <row r="196" spans="1:16" s="34" customFormat="1" x14ac:dyDescent="0.25">
      <c r="A196" s="26" t="s">
        <v>256</v>
      </c>
      <c r="B196" s="26" t="s">
        <v>125</v>
      </c>
      <c r="C196" s="26" t="s">
        <v>234</v>
      </c>
      <c r="D196" s="26" t="s">
        <v>233</v>
      </c>
      <c r="E196" s="26" t="s">
        <v>232</v>
      </c>
      <c r="F196" s="37">
        <v>6560</v>
      </c>
      <c r="G196" s="37">
        <v>11347.13</v>
      </c>
      <c r="H196" s="37">
        <v>17907.13</v>
      </c>
      <c r="I196" s="28">
        <v>17907.13</v>
      </c>
      <c r="J196" s="28">
        <v>0</v>
      </c>
      <c r="K196" s="29">
        <v>0</v>
      </c>
      <c r="L196" s="124"/>
      <c r="M196" s="37">
        <v>17907.13</v>
      </c>
      <c r="N196" s="124"/>
      <c r="O196" s="28">
        <v>0</v>
      </c>
      <c r="P196" s="27">
        <v>0</v>
      </c>
    </row>
    <row r="197" spans="1:16" s="34" customFormat="1" x14ac:dyDescent="0.25">
      <c r="A197" s="26" t="s">
        <v>256</v>
      </c>
      <c r="B197" s="26" t="s">
        <v>125</v>
      </c>
      <c r="C197" s="26" t="s">
        <v>234</v>
      </c>
      <c r="D197" s="26" t="s">
        <v>233</v>
      </c>
      <c r="E197" s="26" t="s">
        <v>241</v>
      </c>
      <c r="F197" s="37">
        <v>206443.23</v>
      </c>
      <c r="G197" s="37">
        <v>-26847.13</v>
      </c>
      <c r="H197" s="37">
        <v>179596.1</v>
      </c>
      <c r="I197" s="28">
        <v>159397.29999999999</v>
      </c>
      <c r="J197" s="28">
        <v>0</v>
      </c>
      <c r="K197" s="29">
        <v>0</v>
      </c>
      <c r="L197" s="124"/>
      <c r="M197" s="37">
        <v>159397.29999999999</v>
      </c>
      <c r="N197" s="124"/>
      <c r="O197" s="28">
        <v>20198.8</v>
      </c>
      <c r="P197" s="27">
        <v>0.112468</v>
      </c>
    </row>
    <row r="198" spans="1:16" s="34" customFormat="1" x14ac:dyDescent="0.25">
      <c r="A198" s="26" t="s">
        <v>255</v>
      </c>
      <c r="B198" s="26" t="s">
        <v>127</v>
      </c>
      <c r="C198" s="26" t="s">
        <v>234</v>
      </c>
      <c r="D198" s="26" t="s">
        <v>233</v>
      </c>
      <c r="E198" s="26" t="s">
        <v>237</v>
      </c>
      <c r="F198" s="37">
        <v>4000</v>
      </c>
      <c r="G198" s="37">
        <v>0</v>
      </c>
      <c r="H198" s="37">
        <v>4000</v>
      </c>
      <c r="I198" s="28">
        <v>2617.94</v>
      </c>
      <c r="J198" s="28">
        <v>0</v>
      </c>
      <c r="K198" s="29">
        <v>0</v>
      </c>
      <c r="L198" s="124"/>
      <c r="M198" s="37">
        <v>2617.94</v>
      </c>
      <c r="N198" s="124"/>
      <c r="O198" s="28">
        <v>1382.06</v>
      </c>
      <c r="P198" s="27">
        <v>0.34551500000000002</v>
      </c>
    </row>
    <row r="199" spans="1:16" s="34" customFormat="1" x14ac:dyDescent="0.25">
      <c r="A199" s="26" t="s">
        <v>255</v>
      </c>
      <c r="B199" s="26" t="s">
        <v>127</v>
      </c>
      <c r="C199" s="26" t="s">
        <v>234</v>
      </c>
      <c r="D199" s="26" t="s">
        <v>233</v>
      </c>
      <c r="E199" s="26" t="s">
        <v>236</v>
      </c>
      <c r="F199" s="37">
        <v>660.1</v>
      </c>
      <c r="G199" s="37">
        <v>0</v>
      </c>
      <c r="H199" s="37">
        <v>660.1</v>
      </c>
      <c r="I199" s="28">
        <v>272.91000000000003</v>
      </c>
      <c r="J199" s="28">
        <v>0</v>
      </c>
      <c r="K199" s="29">
        <v>0</v>
      </c>
      <c r="L199" s="124"/>
      <c r="M199" s="37">
        <v>272.91000000000003</v>
      </c>
      <c r="N199" s="124"/>
      <c r="O199" s="28">
        <v>387.19</v>
      </c>
      <c r="P199" s="27">
        <v>0.58656299999999995</v>
      </c>
    </row>
    <row r="200" spans="1:16" s="34" customFormat="1" x14ac:dyDescent="0.25">
      <c r="A200" s="26" t="s">
        <v>255</v>
      </c>
      <c r="B200" s="26" t="s">
        <v>127</v>
      </c>
      <c r="C200" s="26" t="s">
        <v>234</v>
      </c>
      <c r="D200" s="26" t="s">
        <v>233</v>
      </c>
      <c r="E200" s="26" t="s">
        <v>232</v>
      </c>
      <c r="F200" s="37">
        <v>19575</v>
      </c>
      <c r="G200" s="37">
        <v>-5037</v>
      </c>
      <c r="H200" s="37">
        <v>14538</v>
      </c>
      <c r="I200" s="28">
        <v>7587.92</v>
      </c>
      <c r="J200" s="28">
        <v>0</v>
      </c>
      <c r="K200" s="29">
        <v>0</v>
      </c>
      <c r="L200" s="124"/>
      <c r="M200" s="37">
        <v>7587.92</v>
      </c>
      <c r="N200" s="124"/>
      <c r="O200" s="28">
        <v>6950.08</v>
      </c>
      <c r="P200" s="27">
        <v>0.47806300000000002</v>
      </c>
    </row>
    <row r="201" spans="1:16" s="34" customFormat="1" x14ac:dyDescent="0.25">
      <c r="A201" s="26" t="s">
        <v>254</v>
      </c>
      <c r="B201" s="26" t="s">
        <v>128</v>
      </c>
      <c r="C201" s="26" t="s">
        <v>234</v>
      </c>
      <c r="D201" s="26" t="s">
        <v>233</v>
      </c>
      <c r="E201" s="26" t="s">
        <v>237</v>
      </c>
      <c r="F201" s="37">
        <v>1900</v>
      </c>
      <c r="G201" s="37">
        <v>0</v>
      </c>
      <c r="H201" s="37">
        <v>1900</v>
      </c>
      <c r="I201" s="28">
        <v>695</v>
      </c>
      <c r="J201" s="28">
        <v>0</v>
      </c>
      <c r="K201" s="29">
        <v>0</v>
      </c>
      <c r="L201" s="124"/>
      <c r="M201" s="37">
        <v>695</v>
      </c>
      <c r="N201" s="124"/>
      <c r="O201" s="28">
        <v>1205</v>
      </c>
      <c r="P201" s="27">
        <v>0.63421099999999997</v>
      </c>
    </row>
    <row r="202" spans="1:16" s="34" customFormat="1" x14ac:dyDescent="0.25">
      <c r="A202" s="26" t="s">
        <v>254</v>
      </c>
      <c r="B202" s="26" t="s">
        <v>128</v>
      </c>
      <c r="C202" s="26" t="s">
        <v>234</v>
      </c>
      <c r="D202" s="26" t="s">
        <v>233</v>
      </c>
      <c r="E202" s="26" t="s">
        <v>236</v>
      </c>
      <c r="F202" s="37">
        <v>188.66</v>
      </c>
      <c r="G202" s="37">
        <v>0</v>
      </c>
      <c r="H202" s="37">
        <v>188.66</v>
      </c>
      <c r="I202" s="28">
        <v>122.7</v>
      </c>
      <c r="J202" s="28">
        <v>0</v>
      </c>
      <c r="K202" s="29">
        <v>0</v>
      </c>
      <c r="L202" s="124"/>
      <c r="M202" s="37">
        <v>122.7</v>
      </c>
      <c r="N202" s="124"/>
      <c r="O202" s="28">
        <v>65.959999999999994</v>
      </c>
      <c r="P202" s="27">
        <v>0.34962399999999999</v>
      </c>
    </row>
    <row r="203" spans="1:16" s="34" customFormat="1" x14ac:dyDescent="0.25">
      <c r="A203" s="26" t="s">
        <v>254</v>
      </c>
      <c r="B203" s="26" t="s">
        <v>128</v>
      </c>
      <c r="C203" s="26" t="s">
        <v>234</v>
      </c>
      <c r="D203" s="26" t="s">
        <v>233</v>
      </c>
      <c r="E203" s="26" t="s">
        <v>232</v>
      </c>
      <c r="F203" s="37">
        <v>4838</v>
      </c>
      <c r="G203" s="37">
        <v>0</v>
      </c>
      <c r="H203" s="37">
        <v>4838</v>
      </c>
      <c r="I203" s="28">
        <v>3687.25</v>
      </c>
      <c r="J203" s="28">
        <v>0</v>
      </c>
      <c r="K203" s="29">
        <v>0</v>
      </c>
      <c r="L203" s="124"/>
      <c r="M203" s="37">
        <v>3687.25</v>
      </c>
      <c r="N203" s="124"/>
      <c r="O203" s="28">
        <v>1150.75</v>
      </c>
      <c r="P203" s="27">
        <v>0.23785700000000001</v>
      </c>
    </row>
    <row r="204" spans="1:16" s="34" customFormat="1" x14ac:dyDescent="0.25">
      <c r="A204" s="26" t="s">
        <v>253</v>
      </c>
      <c r="B204" s="26" t="s">
        <v>129</v>
      </c>
      <c r="C204" s="26" t="s">
        <v>234</v>
      </c>
      <c r="D204" s="26" t="s">
        <v>233</v>
      </c>
      <c r="E204" s="26" t="s">
        <v>237</v>
      </c>
      <c r="F204" s="37">
        <v>35000</v>
      </c>
      <c r="G204" s="37">
        <v>0</v>
      </c>
      <c r="H204" s="37">
        <v>35000</v>
      </c>
      <c r="I204" s="28">
        <v>26030.05</v>
      </c>
      <c r="J204" s="28">
        <v>0</v>
      </c>
      <c r="K204" s="29">
        <v>0</v>
      </c>
      <c r="L204" s="124"/>
      <c r="M204" s="37">
        <v>26030.05</v>
      </c>
      <c r="N204" s="124"/>
      <c r="O204" s="28">
        <v>8969.9500000000007</v>
      </c>
      <c r="P204" s="27">
        <v>0.25628400000000001</v>
      </c>
    </row>
    <row r="205" spans="1:16" s="34" customFormat="1" x14ac:dyDescent="0.25">
      <c r="A205" s="26" t="s">
        <v>253</v>
      </c>
      <c r="B205" s="26" t="s">
        <v>129</v>
      </c>
      <c r="C205" s="26" t="s">
        <v>234</v>
      </c>
      <c r="D205" s="26" t="s">
        <v>233</v>
      </c>
      <c r="E205" s="26" t="s">
        <v>236</v>
      </c>
      <c r="F205" s="37">
        <v>2038.4</v>
      </c>
      <c r="G205" s="37">
        <v>0</v>
      </c>
      <c r="H205" s="37">
        <v>2038.4</v>
      </c>
      <c r="I205" s="28">
        <v>1649.12</v>
      </c>
      <c r="J205" s="28">
        <v>0</v>
      </c>
      <c r="K205" s="29">
        <v>0</v>
      </c>
      <c r="L205" s="124"/>
      <c r="M205" s="37">
        <v>1649.12</v>
      </c>
      <c r="N205" s="124"/>
      <c r="O205" s="28">
        <v>389.28</v>
      </c>
      <c r="P205" s="27">
        <v>0.190973</v>
      </c>
    </row>
    <row r="206" spans="1:16" s="34" customFormat="1" x14ac:dyDescent="0.25">
      <c r="A206" s="26" t="s">
        <v>253</v>
      </c>
      <c r="B206" s="26" t="s">
        <v>129</v>
      </c>
      <c r="C206" s="26" t="s">
        <v>234</v>
      </c>
      <c r="D206" s="26" t="s">
        <v>233</v>
      </c>
      <c r="E206" s="26" t="s">
        <v>232</v>
      </c>
      <c r="F206" s="37">
        <v>37800</v>
      </c>
      <c r="G206" s="37">
        <v>0</v>
      </c>
      <c r="H206" s="37">
        <v>37800</v>
      </c>
      <c r="I206" s="28">
        <v>35703.75</v>
      </c>
      <c r="J206" s="28">
        <v>0</v>
      </c>
      <c r="K206" s="29">
        <v>0</v>
      </c>
      <c r="L206" s="124"/>
      <c r="M206" s="37">
        <v>35703.75</v>
      </c>
      <c r="N206" s="124"/>
      <c r="O206" s="28">
        <v>2096.25</v>
      </c>
      <c r="P206" s="27">
        <v>5.5455999999999998E-2</v>
      </c>
    </row>
    <row r="207" spans="1:16" s="34" customFormat="1" x14ac:dyDescent="0.25">
      <c r="A207" s="26" t="s">
        <v>252</v>
      </c>
      <c r="B207" s="26" t="s">
        <v>130</v>
      </c>
      <c r="C207" s="26" t="s">
        <v>234</v>
      </c>
      <c r="D207" s="26" t="s">
        <v>233</v>
      </c>
      <c r="E207" s="26" t="s">
        <v>237</v>
      </c>
      <c r="F207" s="37">
        <v>23889</v>
      </c>
      <c r="G207" s="37">
        <v>0</v>
      </c>
      <c r="H207" s="37">
        <v>23889</v>
      </c>
      <c r="I207" s="28">
        <v>9822.8700000000008</v>
      </c>
      <c r="J207" s="28">
        <v>0</v>
      </c>
      <c r="K207" s="29">
        <v>0</v>
      </c>
      <c r="L207" s="124"/>
      <c r="M207" s="37">
        <v>9822.8700000000008</v>
      </c>
      <c r="N207" s="124"/>
      <c r="O207" s="28">
        <v>14066.13</v>
      </c>
      <c r="P207" s="27">
        <v>0.588812</v>
      </c>
    </row>
    <row r="208" spans="1:16" s="34" customFormat="1" x14ac:dyDescent="0.25">
      <c r="A208" s="26" t="s">
        <v>252</v>
      </c>
      <c r="B208" s="26" t="s">
        <v>130</v>
      </c>
      <c r="C208" s="26" t="s">
        <v>234</v>
      </c>
      <c r="D208" s="26" t="s">
        <v>233</v>
      </c>
      <c r="E208" s="26" t="s">
        <v>236</v>
      </c>
      <c r="F208" s="37">
        <v>4442.8100000000004</v>
      </c>
      <c r="G208" s="37">
        <v>0</v>
      </c>
      <c r="H208" s="37">
        <v>4442.8100000000004</v>
      </c>
      <c r="I208" s="28">
        <v>2444.89</v>
      </c>
      <c r="J208" s="28">
        <v>0</v>
      </c>
      <c r="K208" s="29">
        <v>0</v>
      </c>
      <c r="L208" s="124"/>
      <c r="M208" s="37">
        <v>2444.89</v>
      </c>
      <c r="N208" s="124"/>
      <c r="O208" s="28">
        <v>1997.92</v>
      </c>
      <c r="P208" s="27">
        <v>0.44969700000000001</v>
      </c>
    </row>
    <row r="209" spans="1:16" s="34" customFormat="1" x14ac:dyDescent="0.25">
      <c r="A209" s="26" t="s">
        <v>252</v>
      </c>
      <c r="B209" s="26" t="s">
        <v>130</v>
      </c>
      <c r="C209" s="26" t="s">
        <v>234</v>
      </c>
      <c r="D209" s="26" t="s">
        <v>233</v>
      </c>
      <c r="E209" s="26" t="s">
        <v>232</v>
      </c>
      <c r="F209" s="37">
        <v>8800</v>
      </c>
      <c r="G209" s="37">
        <v>0</v>
      </c>
      <c r="H209" s="37">
        <v>8800</v>
      </c>
      <c r="I209" s="28">
        <v>7207.59</v>
      </c>
      <c r="J209" s="28">
        <v>0</v>
      </c>
      <c r="K209" s="29">
        <v>0</v>
      </c>
      <c r="L209" s="124"/>
      <c r="M209" s="37">
        <v>7207.59</v>
      </c>
      <c r="N209" s="124"/>
      <c r="O209" s="28">
        <v>1592.41</v>
      </c>
      <c r="P209" s="27">
        <v>0.18095600000000001</v>
      </c>
    </row>
    <row r="210" spans="1:16" s="34" customFormat="1" x14ac:dyDescent="0.25">
      <c r="A210" s="26" t="s">
        <v>252</v>
      </c>
      <c r="B210" s="26" t="s">
        <v>130</v>
      </c>
      <c r="C210" s="26" t="s">
        <v>234</v>
      </c>
      <c r="D210" s="26" t="s">
        <v>233</v>
      </c>
      <c r="E210" s="26" t="s">
        <v>241</v>
      </c>
      <c r="F210" s="37">
        <v>125982.73</v>
      </c>
      <c r="G210" s="37">
        <v>0</v>
      </c>
      <c r="H210" s="37">
        <v>125982.73</v>
      </c>
      <c r="I210" s="28">
        <v>74157.149999999994</v>
      </c>
      <c r="J210" s="28">
        <v>0</v>
      </c>
      <c r="K210" s="29">
        <v>0</v>
      </c>
      <c r="L210" s="124"/>
      <c r="M210" s="37">
        <v>74157.149999999994</v>
      </c>
      <c r="N210" s="124"/>
      <c r="O210" s="28">
        <v>51825.58</v>
      </c>
      <c r="P210" s="27">
        <v>0.41137099999999999</v>
      </c>
    </row>
    <row r="211" spans="1:16" s="34" customFormat="1" x14ac:dyDescent="0.25">
      <c r="A211" s="26" t="s">
        <v>251</v>
      </c>
      <c r="B211" s="26" t="s">
        <v>132</v>
      </c>
      <c r="C211" s="26" t="s">
        <v>234</v>
      </c>
      <c r="D211" s="26" t="s">
        <v>233</v>
      </c>
      <c r="E211" s="26" t="s">
        <v>237</v>
      </c>
      <c r="F211" s="37">
        <v>5250</v>
      </c>
      <c r="G211" s="37">
        <v>0</v>
      </c>
      <c r="H211" s="37">
        <v>5250</v>
      </c>
      <c r="I211" s="28">
        <v>4671.09</v>
      </c>
      <c r="J211" s="28">
        <v>0</v>
      </c>
      <c r="K211" s="29">
        <v>0</v>
      </c>
      <c r="L211" s="124"/>
      <c r="M211" s="37">
        <v>4671.09</v>
      </c>
      <c r="N211" s="124"/>
      <c r="O211" s="28">
        <v>578.91</v>
      </c>
      <c r="P211" s="27">
        <v>0.11026900000000001</v>
      </c>
    </row>
    <row r="212" spans="1:16" s="34" customFormat="1" x14ac:dyDescent="0.25">
      <c r="A212" s="26" t="s">
        <v>251</v>
      </c>
      <c r="B212" s="26" t="s">
        <v>132</v>
      </c>
      <c r="C212" s="26" t="s">
        <v>234</v>
      </c>
      <c r="D212" s="26" t="s">
        <v>233</v>
      </c>
      <c r="E212" s="26" t="s">
        <v>236</v>
      </c>
      <c r="F212" s="37">
        <v>147</v>
      </c>
      <c r="G212" s="37">
        <v>0</v>
      </c>
      <c r="H212" s="37">
        <v>147</v>
      </c>
      <c r="I212" s="28">
        <v>121.9</v>
      </c>
      <c r="J212" s="28">
        <v>0</v>
      </c>
      <c r="K212" s="29">
        <v>0</v>
      </c>
      <c r="L212" s="124"/>
      <c r="M212" s="37">
        <v>121.9</v>
      </c>
      <c r="N212" s="124"/>
      <c r="O212" s="28">
        <v>25.1</v>
      </c>
      <c r="P212" s="27">
        <v>0.17074800000000001</v>
      </c>
    </row>
    <row r="213" spans="1:16" s="34" customFormat="1" x14ac:dyDescent="0.25">
      <c r="A213" s="26" t="s">
        <v>250</v>
      </c>
      <c r="B213" s="26" t="s">
        <v>133</v>
      </c>
      <c r="C213" s="26" t="s">
        <v>234</v>
      </c>
      <c r="D213" s="26" t="s">
        <v>233</v>
      </c>
      <c r="E213" s="26" t="s">
        <v>237</v>
      </c>
      <c r="F213" s="37">
        <v>6000</v>
      </c>
      <c r="G213" s="37">
        <v>0</v>
      </c>
      <c r="H213" s="37">
        <v>6000</v>
      </c>
      <c r="I213" s="28">
        <v>0</v>
      </c>
      <c r="J213" s="28">
        <v>0</v>
      </c>
      <c r="K213" s="29">
        <v>0</v>
      </c>
      <c r="L213" s="124"/>
      <c r="M213" s="37">
        <v>0</v>
      </c>
      <c r="N213" s="124"/>
      <c r="O213" s="28">
        <v>6000</v>
      </c>
      <c r="P213" s="27">
        <v>1</v>
      </c>
    </row>
    <row r="214" spans="1:16" s="34" customFormat="1" x14ac:dyDescent="0.25">
      <c r="A214" s="26" t="s">
        <v>250</v>
      </c>
      <c r="B214" s="26" t="s">
        <v>133</v>
      </c>
      <c r="C214" s="26" t="s">
        <v>234</v>
      </c>
      <c r="D214" s="26" t="s">
        <v>233</v>
      </c>
      <c r="E214" s="26" t="s">
        <v>236</v>
      </c>
      <c r="F214" s="37">
        <v>168</v>
      </c>
      <c r="G214" s="37">
        <v>0</v>
      </c>
      <c r="H214" s="37">
        <v>168</v>
      </c>
      <c r="I214" s="28">
        <v>0</v>
      </c>
      <c r="J214" s="28">
        <v>0</v>
      </c>
      <c r="K214" s="29">
        <v>0</v>
      </c>
      <c r="L214" s="124"/>
      <c r="M214" s="37">
        <v>0</v>
      </c>
      <c r="N214" s="124"/>
      <c r="O214" s="28">
        <v>168</v>
      </c>
      <c r="P214" s="27">
        <v>1</v>
      </c>
    </row>
    <row r="215" spans="1:16" s="34" customFormat="1" x14ac:dyDescent="0.25">
      <c r="A215" s="26" t="s">
        <v>249</v>
      </c>
      <c r="B215" s="26" t="s">
        <v>340</v>
      </c>
      <c r="C215" s="26" t="s">
        <v>234</v>
      </c>
      <c r="D215" s="26" t="s">
        <v>233</v>
      </c>
      <c r="E215" s="26" t="s">
        <v>237</v>
      </c>
      <c r="F215" s="37">
        <v>0</v>
      </c>
      <c r="G215" s="37">
        <v>0</v>
      </c>
      <c r="H215" s="37">
        <v>0</v>
      </c>
      <c r="I215" s="28">
        <v>56.27</v>
      </c>
      <c r="J215" s="28">
        <v>0</v>
      </c>
      <c r="K215" s="29">
        <v>0</v>
      </c>
      <c r="L215" s="124"/>
      <c r="M215" s="37">
        <v>56.27</v>
      </c>
      <c r="N215" s="124"/>
      <c r="O215" s="28">
        <v>-56.27</v>
      </c>
      <c r="P215" s="27">
        <v>0</v>
      </c>
    </row>
    <row r="216" spans="1:16" s="34" customFormat="1" x14ac:dyDescent="0.25">
      <c r="A216" s="26" t="s">
        <v>249</v>
      </c>
      <c r="B216" s="26" t="s">
        <v>340</v>
      </c>
      <c r="C216" s="26" t="s">
        <v>234</v>
      </c>
      <c r="D216" s="26" t="s">
        <v>233</v>
      </c>
      <c r="E216" s="26" t="s">
        <v>236</v>
      </c>
      <c r="F216" s="37">
        <v>0</v>
      </c>
      <c r="G216" s="37">
        <v>0</v>
      </c>
      <c r="H216" s="37">
        <v>0</v>
      </c>
      <c r="I216" s="28">
        <v>1.58</v>
      </c>
      <c r="J216" s="28">
        <v>0</v>
      </c>
      <c r="K216" s="29">
        <v>0</v>
      </c>
      <c r="L216" s="124"/>
      <c r="M216" s="37">
        <v>1.58</v>
      </c>
      <c r="N216" s="124"/>
      <c r="O216" s="28">
        <v>-1.58</v>
      </c>
      <c r="P216" s="27">
        <v>0</v>
      </c>
    </row>
    <row r="217" spans="1:16" s="34" customFormat="1" x14ac:dyDescent="0.25">
      <c r="A217" s="26" t="s">
        <v>248</v>
      </c>
      <c r="B217" s="26" t="s">
        <v>134</v>
      </c>
      <c r="C217" s="26" t="s">
        <v>234</v>
      </c>
      <c r="D217" s="26" t="s">
        <v>233</v>
      </c>
      <c r="E217" s="26" t="s">
        <v>237</v>
      </c>
      <c r="F217" s="37">
        <v>64089</v>
      </c>
      <c r="G217" s="37">
        <v>0</v>
      </c>
      <c r="H217" s="37">
        <v>64089</v>
      </c>
      <c r="I217" s="28">
        <v>60418.99</v>
      </c>
      <c r="J217" s="28">
        <v>0</v>
      </c>
      <c r="K217" s="29">
        <v>0</v>
      </c>
      <c r="L217" s="124"/>
      <c r="M217" s="37">
        <v>60418.99</v>
      </c>
      <c r="N217" s="124"/>
      <c r="O217" s="28">
        <v>3670.01</v>
      </c>
      <c r="P217" s="27">
        <v>5.7264000000000002E-2</v>
      </c>
    </row>
    <row r="218" spans="1:16" s="34" customFormat="1" x14ac:dyDescent="0.25">
      <c r="A218" s="26" t="s">
        <v>248</v>
      </c>
      <c r="B218" s="26" t="s">
        <v>134</v>
      </c>
      <c r="C218" s="26" t="s">
        <v>234</v>
      </c>
      <c r="D218" s="26" t="s">
        <v>233</v>
      </c>
      <c r="E218" s="26" t="s">
        <v>236</v>
      </c>
      <c r="F218" s="37">
        <v>1794.49</v>
      </c>
      <c r="G218" s="37">
        <v>0</v>
      </c>
      <c r="H218" s="37">
        <v>1794.49</v>
      </c>
      <c r="I218" s="28">
        <v>1642.42</v>
      </c>
      <c r="J218" s="28">
        <v>0</v>
      </c>
      <c r="K218" s="29">
        <v>0</v>
      </c>
      <c r="L218" s="124"/>
      <c r="M218" s="37">
        <v>1642.42</v>
      </c>
      <c r="N218" s="124"/>
      <c r="O218" s="28">
        <v>152.07</v>
      </c>
      <c r="P218" s="27">
        <v>8.4742999999999999E-2</v>
      </c>
    </row>
    <row r="219" spans="1:16" s="34" customFormat="1" x14ac:dyDescent="0.25">
      <c r="A219" s="26" t="s">
        <v>247</v>
      </c>
      <c r="B219" s="26" t="s">
        <v>135</v>
      </c>
      <c r="C219" s="26" t="s">
        <v>234</v>
      </c>
      <c r="D219" s="26" t="s">
        <v>233</v>
      </c>
      <c r="E219" s="26" t="s">
        <v>237</v>
      </c>
      <c r="F219" s="37">
        <v>16530</v>
      </c>
      <c r="G219" s="37">
        <v>100</v>
      </c>
      <c r="H219" s="37">
        <v>16630</v>
      </c>
      <c r="I219" s="28">
        <v>12745.87</v>
      </c>
      <c r="J219" s="28">
        <v>0</v>
      </c>
      <c r="K219" s="29">
        <v>0</v>
      </c>
      <c r="L219" s="124"/>
      <c r="M219" s="37">
        <v>12745.87</v>
      </c>
      <c r="N219" s="124"/>
      <c r="O219" s="28">
        <v>3884.13</v>
      </c>
      <c r="P219" s="27">
        <v>0.23356199999999999</v>
      </c>
    </row>
    <row r="220" spans="1:16" s="34" customFormat="1" x14ac:dyDescent="0.25">
      <c r="A220" s="26" t="s">
        <v>247</v>
      </c>
      <c r="B220" s="26" t="s">
        <v>135</v>
      </c>
      <c r="C220" s="26" t="s">
        <v>234</v>
      </c>
      <c r="D220" s="26" t="s">
        <v>233</v>
      </c>
      <c r="E220" s="26" t="s">
        <v>236</v>
      </c>
      <c r="F220" s="37">
        <v>1416.18</v>
      </c>
      <c r="G220" s="37">
        <v>0</v>
      </c>
      <c r="H220" s="37">
        <v>1416.18</v>
      </c>
      <c r="I220" s="28">
        <v>825.89</v>
      </c>
      <c r="J220" s="28">
        <v>0</v>
      </c>
      <c r="K220" s="29">
        <v>0</v>
      </c>
      <c r="L220" s="124"/>
      <c r="M220" s="37">
        <v>825.89</v>
      </c>
      <c r="N220" s="124"/>
      <c r="O220" s="28">
        <v>590.29</v>
      </c>
      <c r="P220" s="27">
        <v>0.41681800000000002</v>
      </c>
    </row>
    <row r="221" spans="1:16" s="34" customFormat="1" x14ac:dyDescent="0.25">
      <c r="A221" s="26" t="s">
        <v>247</v>
      </c>
      <c r="B221" s="26" t="s">
        <v>135</v>
      </c>
      <c r="C221" s="26" t="s">
        <v>234</v>
      </c>
      <c r="D221" s="26" t="s">
        <v>233</v>
      </c>
      <c r="E221" s="26" t="s">
        <v>232</v>
      </c>
      <c r="F221" s="37">
        <v>34048</v>
      </c>
      <c r="G221" s="37">
        <v>-5903</v>
      </c>
      <c r="H221" s="37">
        <v>28145</v>
      </c>
      <c r="I221" s="28">
        <v>19670.22</v>
      </c>
      <c r="J221" s="28">
        <v>0</v>
      </c>
      <c r="K221" s="29">
        <v>0</v>
      </c>
      <c r="L221" s="124"/>
      <c r="M221" s="37">
        <v>19670.22</v>
      </c>
      <c r="N221" s="124"/>
      <c r="O221" s="28">
        <v>8474.7800000000007</v>
      </c>
      <c r="P221" s="27">
        <v>0.30111100000000002</v>
      </c>
    </row>
    <row r="222" spans="1:16" s="34" customFormat="1" x14ac:dyDescent="0.25">
      <c r="A222" s="26" t="s">
        <v>246</v>
      </c>
      <c r="B222" s="26" t="s">
        <v>136</v>
      </c>
      <c r="C222" s="26" t="s">
        <v>234</v>
      </c>
      <c r="D222" s="26" t="s">
        <v>233</v>
      </c>
      <c r="E222" s="26" t="s">
        <v>237</v>
      </c>
      <c r="F222" s="37">
        <v>6500</v>
      </c>
      <c r="G222" s="37">
        <v>9800</v>
      </c>
      <c r="H222" s="37">
        <v>16300</v>
      </c>
      <c r="I222" s="28">
        <v>9638.85</v>
      </c>
      <c r="J222" s="28">
        <v>0</v>
      </c>
      <c r="K222" s="29">
        <v>0</v>
      </c>
      <c r="L222" s="124"/>
      <c r="M222" s="37">
        <v>9638.85</v>
      </c>
      <c r="N222" s="124"/>
      <c r="O222" s="28">
        <v>6661.15</v>
      </c>
      <c r="P222" s="27">
        <v>0.40866000000000002</v>
      </c>
    </row>
    <row r="223" spans="1:16" s="34" customFormat="1" x14ac:dyDescent="0.25">
      <c r="A223" s="26" t="s">
        <v>246</v>
      </c>
      <c r="B223" s="26" t="s">
        <v>136</v>
      </c>
      <c r="C223" s="26" t="s">
        <v>234</v>
      </c>
      <c r="D223" s="26" t="s">
        <v>233</v>
      </c>
      <c r="E223" s="26" t="s">
        <v>236</v>
      </c>
      <c r="F223" s="37">
        <v>2413.04</v>
      </c>
      <c r="G223" s="37">
        <v>0</v>
      </c>
      <c r="H223" s="37">
        <v>2413.04</v>
      </c>
      <c r="I223" s="28">
        <v>1969.37</v>
      </c>
      <c r="J223" s="28">
        <v>0</v>
      </c>
      <c r="K223" s="29">
        <v>0</v>
      </c>
      <c r="L223" s="124"/>
      <c r="M223" s="37">
        <v>1969.37</v>
      </c>
      <c r="N223" s="124"/>
      <c r="O223" s="28">
        <v>443.67</v>
      </c>
      <c r="P223" s="27">
        <v>0.183864</v>
      </c>
    </row>
    <row r="224" spans="1:16" s="34" customFormat="1" x14ac:dyDescent="0.25">
      <c r="A224" s="26" t="s">
        <v>246</v>
      </c>
      <c r="B224" s="26" t="s">
        <v>136</v>
      </c>
      <c r="C224" s="26" t="s">
        <v>234</v>
      </c>
      <c r="D224" s="26" t="s">
        <v>233</v>
      </c>
      <c r="E224" s="26" t="s">
        <v>232</v>
      </c>
      <c r="F224" s="37">
        <v>79680</v>
      </c>
      <c r="G224" s="37">
        <v>-5968</v>
      </c>
      <c r="H224" s="37">
        <v>73712</v>
      </c>
      <c r="I224" s="28">
        <v>67161.990000000005</v>
      </c>
      <c r="J224" s="28">
        <v>0</v>
      </c>
      <c r="K224" s="29">
        <v>0</v>
      </c>
      <c r="L224" s="124"/>
      <c r="M224" s="37">
        <v>67161.990000000005</v>
      </c>
      <c r="N224" s="124"/>
      <c r="O224" s="28">
        <v>6550.01</v>
      </c>
      <c r="P224" s="27">
        <v>8.8858999999999994E-2</v>
      </c>
    </row>
    <row r="225" spans="1:16" s="34" customFormat="1" x14ac:dyDescent="0.25">
      <c r="A225" s="26" t="s">
        <v>245</v>
      </c>
      <c r="B225" s="26" t="s">
        <v>137</v>
      </c>
      <c r="C225" s="26" t="s">
        <v>234</v>
      </c>
      <c r="D225" s="26" t="s">
        <v>233</v>
      </c>
      <c r="E225" s="26" t="s">
        <v>237</v>
      </c>
      <c r="F225" s="37">
        <v>9750</v>
      </c>
      <c r="G225" s="37">
        <v>0</v>
      </c>
      <c r="H225" s="37">
        <v>9750</v>
      </c>
      <c r="I225" s="28">
        <v>2357.12</v>
      </c>
      <c r="J225" s="28">
        <v>0</v>
      </c>
      <c r="K225" s="29">
        <v>0</v>
      </c>
      <c r="L225" s="124"/>
      <c r="M225" s="37">
        <v>2357.12</v>
      </c>
      <c r="N225" s="124"/>
      <c r="O225" s="28">
        <v>7392.88</v>
      </c>
      <c r="P225" s="27">
        <v>0.75824400000000003</v>
      </c>
    </row>
    <row r="226" spans="1:16" s="34" customFormat="1" x14ac:dyDescent="0.25">
      <c r="A226" s="26" t="s">
        <v>245</v>
      </c>
      <c r="B226" s="26" t="s">
        <v>137</v>
      </c>
      <c r="C226" s="26" t="s">
        <v>234</v>
      </c>
      <c r="D226" s="26" t="s">
        <v>233</v>
      </c>
      <c r="E226" s="26" t="s">
        <v>236</v>
      </c>
      <c r="F226" s="37">
        <v>273</v>
      </c>
      <c r="G226" s="37">
        <v>0</v>
      </c>
      <c r="H226" s="37">
        <v>273</v>
      </c>
      <c r="I226" s="28">
        <v>65.27</v>
      </c>
      <c r="J226" s="28">
        <v>0</v>
      </c>
      <c r="K226" s="29">
        <v>0</v>
      </c>
      <c r="L226" s="124"/>
      <c r="M226" s="37">
        <v>65.27</v>
      </c>
      <c r="N226" s="124"/>
      <c r="O226" s="28">
        <v>207.73</v>
      </c>
      <c r="P226" s="27">
        <v>0.76091600000000004</v>
      </c>
    </row>
    <row r="227" spans="1:16" s="34" customFormat="1" x14ac:dyDescent="0.25">
      <c r="A227" s="26" t="s">
        <v>244</v>
      </c>
      <c r="B227" s="26" t="s">
        <v>138</v>
      </c>
      <c r="C227" s="26" t="s">
        <v>234</v>
      </c>
      <c r="D227" s="26" t="s">
        <v>233</v>
      </c>
      <c r="E227" s="26" t="s">
        <v>237</v>
      </c>
      <c r="F227" s="37">
        <v>5500</v>
      </c>
      <c r="G227" s="37">
        <v>0</v>
      </c>
      <c r="H227" s="37">
        <v>5500</v>
      </c>
      <c r="I227" s="28">
        <v>2453.8200000000002</v>
      </c>
      <c r="J227" s="28">
        <v>0</v>
      </c>
      <c r="K227" s="29">
        <v>0</v>
      </c>
      <c r="L227" s="124"/>
      <c r="M227" s="37">
        <v>2453.8200000000002</v>
      </c>
      <c r="N227" s="124"/>
      <c r="O227" s="28">
        <v>3046.18</v>
      </c>
      <c r="P227" s="27">
        <v>0.55385099999999998</v>
      </c>
    </row>
    <row r="228" spans="1:16" s="34" customFormat="1" x14ac:dyDescent="0.25">
      <c r="A228" s="26" t="s">
        <v>244</v>
      </c>
      <c r="B228" s="26" t="s">
        <v>138</v>
      </c>
      <c r="C228" s="26" t="s">
        <v>234</v>
      </c>
      <c r="D228" s="26" t="s">
        <v>233</v>
      </c>
      <c r="E228" s="26" t="s">
        <v>236</v>
      </c>
      <c r="F228" s="37">
        <v>154</v>
      </c>
      <c r="G228" s="37">
        <v>0</v>
      </c>
      <c r="H228" s="37">
        <v>154</v>
      </c>
      <c r="I228" s="28">
        <v>66.819999999999993</v>
      </c>
      <c r="J228" s="28">
        <v>0</v>
      </c>
      <c r="K228" s="29">
        <v>0</v>
      </c>
      <c r="L228" s="124"/>
      <c r="M228" s="37">
        <v>66.819999999999993</v>
      </c>
      <c r="N228" s="124"/>
      <c r="O228" s="28">
        <v>87.18</v>
      </c>
      <c r="P228" s="27">
        <v>0.56610400000000005</v>
      </c>
    </row>
    <row r="229" spans="1:16" s="34" customFormat="1" x14ac:dyDescent="0.25">
      <c r="A229" s="26" t="s">
        <v>243</v>
      </c>
      <c r="B229" s="26" t="s">
        <v>140</v>
      </c>
      <c r="C229" s="26" t="s">
        <v>234</v>
      </c>
      <c r="D229" s="26" t="s">
        <v>233</v>
      </c>
      <c r="E229" s="26" t="s">
        <v>237</v>
      </c>
      <c r="F229" s="37">
        <v>16500</v>
      </c>
      <c r="G229" s="37">
        <v>0</v>
      </c>
      <c r="H229" s="37">
        <v>16500</v>
      </c>
      <c r="I229" s="28">
        <v>6050</v>
      </c>
      <c r="J229" s="28">
        <v>0</v>
      </c>
      <c r="K229" s="29">
        <v>0</v>
      </c>
      <c r="L229" s="124"/>
      <c r="M229" s="37">
        <v>6050</v>
      </c>
      <c r="N229" s="124"/>
      <c r="O229" s="28">
        <v>10450</v>
      </c>
      <c r="P229" s="27">
        <v>0.63333300000000003</v>
      </c>
    </row>
    <row r="230" spans="1:16" s="34" customFormat="1" x14ac:dyDescent="0.25">
      <c r="A230" s="26" t="s">
        <v>243</v>
      </c>
      <c r="B230" s="26" t="s">
        <v>140</v>
      </c>
      <c r="C230" s="26" t="s">
        <v>234</v>
      </c>
      <c r="D230" s="26" t="s">
        <v>233</v>
      </c>
      <c r="E230" s="26" t="s">
        <v>236</v>
      </c>
      <c r="F230" s="37">
        <v>462</v>
      </c>
      <c r="G230" s="37">
        <v>0</v>
      </c>
      <c r="H230" s="37">
        <v>462</v>
      </c>
      <c r="I230" s="28">
        <v>169.4</v>
      </c>
      <c r="J230" s="28">
        <v>0</v>
      </c>
      <c r="K230" s="29">
        <v>0</v>
      </c>
      <c r="L230" s="124"/>
      <c r="M230" s="37">
        <v>169.4</v>
      </c>
      <c r="N230" s="124"/>
      <c r="O230" s="28">
        <v>292.60000000000002</v>
      </c>
      <c r="P230" s="27">
        <v>0.63333300000000003</v>
      </c>
    </row>
    <row r="231" spans="1:16" s="34" customFormat="1" x14ac:dyDescent="0.25">
      <c r="A231" s="26" t="s">
        <v>412</v>
      </c>
      <c r="B231" s="26" t="s">
        <v>226</v>
      </c>
      <c r="C231" s="26" t="s">
        <v>234</v>
      </c>
      <c r="D231" s="26" t="s">
        <v>233</v>
      </c>
      <c r="E231" s="26" t="s">
        <v>237</v>
      </c>
      <c r="F231" s="37">
        <v>25000</v>
      </c>
      <c r="G231" s="37">
        <v>0</v>
      </c>
      <c r="H231" s="37">
        <v>25000</v>
      </c>
      <c r="I231" s="28">
        <v>7327.48</v>
      </c>
      <c r="J231" s="28">
        <v>0</v>
      </c>
      <c r="K231" s="29">
        <v>0</v>
      </c>
      <c r="L231" s="124"/>
      <c r="M231" s="37">
        <v>7327.48</v>
      </c>
      <c r="N231" s="124"/>
      <c r="O231" s="28">
        <v>17672.52</v>
      </c>
      <c r="P231" s="27">
        <v>0.706901</v>
      </c>
    </row>
    <row r="232" spans="1:16" s="34" customFormat="1" x14ac:dyDescent="0.25">
      <c r="A232" s="26" t="s">
        <v>412</v>
      </c>
      <c r="B232" s="26" t="s">
        <v>226</v>
      </c>
      <c r="C232" s="26" t="s">
        <v>234</v>
      </c>
      <c r="D232" s="26" t="s">
        <v>233</v>
      </c>
      <c r="E232" s="26" t="s">
        <v>236</v>
      </c>
      <c r="F232" s="37">
        <v>700</v>
      </c>
      <c r="G232" s="37">
        <v>0</v>
      </c>
      <c r="H232" s="37">
        <v>700</v>
      </c>
      <c r="I232" s="28">
        <v>205.16</v>
      </c>
      <c r="J232" s="28">
        <v>0</v>
      </c>
      <c r="K232" s="29">
        <v>0</v>
      </c>
      <c r="L232" s="124"/>
      <c r="M232" s="37">
        <v>205.16</v>
      </c>
      <c r="N232" s="124"/>
      <c r="O232" s="28">
        <v>494.84</v>
      </c>
      <c r="P232" s="27">
        <v>0.70691400000000004</v>
      </c>
    </row>
    <row r="233" spans="1:16" s="34" customFormat="1" x14ac:dyDescent="0.25">
      <c r="A233" s="26" t="s">
        <v>413</v>
      </c>
      <c r="B233" s="26" t="s">
        <v>228</v>
      </c>
      <c r="C233" s="26" t="s">
        <v>414</v>
      </c>
      <c r="D233" s="26" t="s">
        <v>233</v>
      </c>
      <c r="E233" s="26" t="s">
        <v>237</v>
      </c>
      <c r="F233" s="37">
        <v>0</v>
      </c>
      <c r="G233" s="37">
        <v>7241.52</v>
      </c>
      <c r="H233" s="37">
        <v>7241.52</v>
      </c>
      <c r="I233" s="28">
        <v>6583.2</v>
      </c>
      <c r="J233" s="28">
        <v>0</v>
      </c>
      <c r="K233" s="29">
        <v>0</v>
      </c>
      <c r="L233" s="124"/>
      <c r="M233" s="37">
        <v>6583.2</v>
      </c>
      <c r="N233" s="124"/>
      <c r="O233" s="28">
        <v>658.32</v>
      </c>
      <c r="P233" s="27">
        <v>9.0909000000000004E-2</v>
      </c>
    </row>
    <row r="234" spans="1:16" s="34" customFormat="1" x14ac:dyDescent="0.25">
      <c r="A234" s="26" t="s">
        <v>413</v>
      </c>
      <c r="B234" s="26" t="s">
        <v>228</v>
      </c>
      <c r="C234" s="26" t="s">
        <v>234</v>
      </c>
      <c r="D234" s="26" t="s">
        <v>233</v>
      </c>
      <c r="E234" s="26" t="s">
        <v>237</v>
      </c>
      <c r="F234" s="37">
        <v>95000</v>
      </c>
      <c r="G234" s="37">
        <v>-7241.52</v>
      </c>
      <c r="H234" s="37">
        <v>87758.48</v>
      </c>
      <c r="I234" s="28">
        <v>0</v>
      </c>
      <c r="J234" s="28">
        <v>0</v>
      </c>
      <c r="K234" s="29">
        <v>0</v>
      </c>
      <c r="L234" s="124"/>
      <c r="M234" s="37">
        <v>0</v>
      </c>
      <c r="N234" s="124"/>
      <c r="O234" s="28">
        <v>87758.48</v>
      </c>
      <c r="P234" s="27">
        <v>1</v>
      </c>
    </row>
    <row r="235" spans="1:16" s="34" customFormat="1" x14ac:dyDescent="0.25">
      <c r="A235" s="26" t="s">
        <v>413</v>
      </c>
      <c r="B235" s="26" t="s">
        <v>228</v>
      </c>
      <c r="C235" s="26" t="s">
        <v>234</v>
      </c>
      <c r="D235" s="26" t="s">
        <v>233</v>
      </c>
      <c r="E235" s="26" t="s">
        <v>236</v>
      </c>
      <c r="F235" s="37">
        <v>2660</v>
      </c>
      <c r="G235" s="37">
        <v>0</v>
      </c>
      <c r="H235" s="37">
        <v>2660</v>
      </c>
      <c r="I235" s="28">
        <v>184.33</v>
      </c>
      <c r="J235" s="28">
        <v>0</v>
      </c>
      <c r="K235" s="29">
        <v>0</v>
      </c>
      <c r="L235" s="124"/>
      <c r="M235" s="37">
        <v>184.33</v>
      </c>
      <c r="N235" s="124"/>
      <c r="O235" s="28">
        <v>2475.67</v>
      </c>
      <c r="P235" s="27">
        <v>0.93070299999999995</v>
      </c>
    </row>
    <row r="236" spans="1:16" s="34" customFormat="1" x14ac:dyDescent="0.25">
      <c r="A236" s="26" t="s">
        <v>415</v>
      </c>
      <c r="B236" s="26" t="s">
        <v>230</v>
      </c>
      <c r="C236" s="26" t="s">
        <v>234</v>
      </c>
      <c r="D236" s="26" t="s">
        <v>233</v>
      </c>
      <c r="E236" s="26" t="s">
        <v>237</v>
      </c>
      <c r="F236" s="37">
        <v>1000</v>
      </c>
      <c r="G236" s="37">
        <v>0</v>
      </c>
      <c r="H236" s="37">
        <v>1000</v>
      </c>
      <c r="I236" s="28">
        <v>0</v>
      </c>
      <c r="J236" s="28">
        <v>0</v>
      </c>
      <c r="K236" s="29">
        <v>0</v>
      </c>
      <c r="L236" s="124"/>
      <c r="M236" s="37">
        <v>0</v>
      </c>
      <c r="N236" s="124"/>
      <c r="O236" s="28">
        <v>1000</v>
      </c>
      <c r="P236" s="27">
        <v>1</v>
      </c>
    </row>
    <row r="237" spans="1:16" s="34" customFormat="1" x14ac:dyDescent="0.25">
      <c r="A237" s="26" t="s">
        <v>415</v>
      </c>
      <c r="B237" s="26" t="s">
        <v>230</v>
      </c>
      <c r="C237" s="26" t="s">
        <v>234</v>
      </c>
      <c r="D237" s="26" t="s">
        <v>233</v>
      </c>
      <c r="E237" s="26" t="s">
        <v>236</v>
      </c>
      <c r="F237" s="37">
        <v>28</v>
      </c>
      <c r="G237" s="37">
        <v>0</v>
      </c>
      <c r="H237" s="37">
        <v>28</v>
      </c>
      <c r="I237" s="28">
        <v>0</v>
      </c>
      <c r="J237" s="28">
        <v>0</v>
      </c>
      <c r="K237" s="29">
        <v>0</v>
      </c>
      <c r="L237" s="124"/>
      <c r="M237" s="37">
        <v>0</v>
      </c>
      <c r="N237" s="124"/>
      <c r="O237" s="28">
        <v>28</v>
      </c>
      <c r="P237" s="27">
        <v>1</v>
      </c>
    </row>
    <row r="238" spans="1:16" s="34" customFormat="1" x14ac:dyDescent="0.25">
      <c r="A238" s="26" t="s">
        <v>416</v>
      </c>
      <c r="B238" s="26" t="s">
        <v>216</v>
      </c>
      <c r="C238" s="26" t="s">
        <v>234</v>
      </c>
      <c r="D238" s="26" t="s">
        <v>233</v>
      </c>
      <c r="E238" s="26" t="s">
        <v>237</v>
      </c>
      <c r="F238" s="37">
        <v>5000</v>
      </c>
      <c r="G238" s="37">
        <v>0</v>
      </c>
      <c r="H238" s="37">
        <v>5000</v>
      </c>
      <c r="I238" s="28">
        <v>0</v>
      </c>
      <c r="J238" s="28">
        <v>0</v>
      </c>
      <c r="K238" s="29">
        <v>0</v>
      </c>
      <c r="L238" s="124"/>
      <c r="M238" s="37">
        <v>0</v>
      </c>
      <c r="N238" s="124"/>
      <c r="O238" s="28">
        <v>5000</v>
      </c>
      <c r="P238" s="27">
        <v>1</v>
      </c>
    </row>
    <row r="239" spans="1:16" s="34" customFormat="1" x14ac:dyDescent="0.25">
      <c r="A239" s="26" t="s">
        <v>416</v>
      </c>
      <c r="B239" s="26" t="s">
        <v>216</v>
      </c>
      <c r="C239" s="26" t="s">
        <v>234</v>
      </c>
      <c r="D239" s="26" t="s">
        <v>233</v>
      </c>
      <c r="E239" s="26" t="s">
        <v>236</v>
      </c>
      <c r="F239" s="37">
        <v>140</v>
      </c>
      <c r="G239" s="37">
        <v>0</v>
      </c>
      <c r="H239" s="37">
        <v>140</v>
      </c>
      <c r="I239" s="28">
        <v>0</v>
      </c>
      <c r="J239" s="28">
        <v>0</v>
      </c>
      <c r="K239" s="29">
        <v>0</v>
      </c>
      <c r="L239" s="124"/>
      <c r="M239" s="37">
        <v>0</v>
      </c>
      <c r="N239" s="124"/>
      <c r="O239" s="28">
        <v>140</v>
      </c>
      <c r="P239" s="27">
        <v>1</v>
      </c>
    </row>
    <row r="240" spans="1:16" s="34" customFormat="1" x14ac:dyDescent="0.25">
      <c r="A240" s="26" t="s">
        <v>242</v>
      </c>
      <c r="B240" s="26" t="s">
        <v>141</v>
      </c>
      <c r="C240" s="26" t="s">
        <v>234</v>
      </c>
      <c r="D240" s="26" t="s">
        <v>233</v>
      </c>
      <c r="E240" s="26" t="s">
        <v>237</v>
      </c>
      <c r="F240" s="37">
        <v>79154</v>
      </c>
      <c r="G240" s="37">
        <v>-14811.15</v>
      </c>
      <c r="H240" s="37">
        <v>64342.85</v>
      </c>
      <c r="I240" s="28">
        <v>40497.49</v>
      </c>
      <c r="J240" s="28">
        <v>0</v>
      </c>
      <c r="K240" s="29">
        <v>0</v>
      </c>
      <c r="L240" s="124"/>
      <c r="M240" s="37">
        <v>40497.49</v>
      </c>
      <c r="N240" s="124"/>
      <c r="O240" s="28">
        <v>23845.360000000001</v>
      </c>
      <c r="P240" s="27">
        <v>0.37059799999999998</v>
      </c>
    </row>
    <row r="241" spans="1:16" s="34" customFormat="1" x14ac:dyDescent="0.25">
      <c r="A241" s="26" t="s">
        <v>242</v>
      </c>
      <c r="B241" s="26" t="s">
        <v>141</v>
      </c>
      <c r="C241" s="26" t="s">
        <v>234</v>
      </c>
      <c r="D241" s="26" t="s">
        <v>233</v>
      </c>
      <c r="E241" s="26" t="s">
        <v>239</v>
      </c>
      <c r="F241" s="37">
        <v>0</v>
      </c>
      <c r="G241" s="37">
        <v>0</v>
      </c>
      <c r="H241" s="37">
        <v>0</v>
      </c>
      <c r="I241" s="28">
        <v>11021.06</v>
      </c>
      <c r="J241" s="28">
        <v>0</v>
      </c>
      <c r="K241" s="29">
        <v>0</v>
      </c>
      <c r="L241" s="124"/>
      <c r="M241" s="37">
        <v>11021.06</v>
      </c>
      <c r="N241" s="124"/>
      <c r="O241" s="28">
        <v>-11021.06</v>
      </c>
      <c r="P241" s="27">
        <v>0</v>
      </c>
    </row>
    <row r="242" spans="1:16" s="34" customFormat="1" x14ac:dyDescent="0.25">
      <c r="A242" s="26" t="s">
        <v>242</v>
      </c>
      <c r="B242" s="26" t="s">
        <v>141</v>
      </c>
      <c r="C242" s="26" t="s">
        <v>234</v>
      </c>
      <c r="D242" s="26" t="s">
        <v>233</v>
      </c>
      <c r="E242" s="26" t="s">
        <v>236</v>
      </c>
      <c r="F242" s="37">
        <v>7671.57</v>
      </c>
      <c r="G242" s="37">
        <v>0</v>
      </c>
      <c r="H242" s="37">
        <v>7671.57</v>
      </c>
      <c r="I242" s="28">
        <v>5891</v>
      </c>
      <c r="J242" s="28">
        <v>0</v>
      </c>
      <c r="K242" s="29">
        <v>0</v>
      </c>
      <c r="L242" s="124"/>
      <c r="M242" s="37">
        <v>5891</v>
      </c>
      <c r="N242" s="124"/>
      <c r="O242" s="28">
        <v>1780.57</v>
      </c>
      <c r="P242" s="27">
        <v>0.2321</v>
      </c>
    </row>
    <row r="243" spans="1:16" s="34" customFormat="1" x14ac:dyDescent="0.25">
      <c r="A243" s="26" t="s">
        <v>242</v>
      </c>
      <c r="B243" s="26" t="s">
        <v>141</v>
      </c>
      <c r="C243" s="26" t="s">
        <v>234</v>
      </c>
      <c r="D243" s="26" t="s">
        <v>233</v>
      </c>
      <c r="E243" s="26" t="s">
        <v>232</v>
      </c>
      <c r="F243" s="37">
        <v>37440</v>
      </c>
      <c r="G243" s="37">
        <v>-7942</v>
      </c>
      <c r="H243" s="37">
        <v>29498</v>
      </c>
      <c r="I243" s="28">
        <v>12043.45</v>
      </c>
      <c r="J243" s="28">
        <v>0</v>
      </c>
      <c r="K243" s="29">
        <v>0</v>
      </c>
      <c r="L243" s="124"/>
      <c r="M243" s="37">
        <v>12043.45</v>
      </c>
      <c r="N243" s="124"/>
      <c r="O243" s="28">
        <v>17454.55</v>
      </c>
      <c r="P243" s="27">
        <v>0.59172000000000002</v>
      </c>
    </row>
    <row r="244" spans="1:16" s="34" customFormat="1" x14ac:dyDescent="0.25">
      <c r="A244" s="26" t="s">
        <v>242</v>
      </c>
      <c r="B244" s="26" t="s">
        <v>141</v>
      </c>
      <c r="C244" s="26" t="s">
        <v>234</v>
      </c>
      <c r="D244" s="26" t="s">
        <v>233</v>
      </c>
      <c r="E244" s="26" t="s">
        <v>241</v>
      </c>
      <c r="F244" s="37">
        <v>157390.70000000001</v>
      </c>
      <c r="G244" s="37">
        <v>14811.15</v>
      </c>
      <c r="H244" s="37">
        <v>172201.85</v>
      </c>
      <c r="I244" s="28">
        <v>172201.85</v>
      </c>
      <c r="J244" s="28">
        <v>0</v>
      </c>
      <c r="K244" s="29">
        <v>0</v>
      </c>
      <c r="L244" s="124"/>
      <c r="M244" s="37">
        <v>172201.85</v>
      </c>
      <c r="N244" s="124"/>
      <c r="O244" s="28">
        <v>0</v>
      </c>
      <c r="P244" s="27">
        <v>0</v>
      </c>
    </row>
    <row r="245" spans="1:16" s="34" customFormat="1" x14ac:dyDescent="0.25">
      <c r="A245" s="26" t="s">
        <v>240</v>
      </c>
      <c r="B245" s="26" t="s">
        <v>143</v>
      </c>
      <c r="C245" s="26" t="s">
        <v>234</v>
      </c>
      <c r="D245" s="26" t="s">
        <v>233</v>
      </c>
      <c r="E245" s="26" t="s">
        <v>241</v>
      </c>
      <c r="F245" s="37">
        <v>540000</v>
      </c>
      <c r="G245" s="37">
        <v>0</v>
      </c>
      <c r="H245" s="37">
        <v>0</v>
      </c>
      <c r="I245" s="37">
        <v>0</v>
      </c>
      <c r="J245" s="37">
        <v>0</v>
      </c>
      <c r="K245" s="37">
        <v>0</v>
      </c>
      <c r="L245" s="37">
        <v>0</v>
      </c>
      <c r="M245" s="37">
        <v>0</v>
      </c>
      <c r="N245" s="37">
        <v>0</v>
      </c>
      <c r="O245" s="37">
        <v>0</v>
      </c>
      <c r="P245" s="37">
        <v>0</v>
      </c>
    </row>
    <row r="246" spans="1:16" s="34" customFormat="1" x14ac:dyDescent="0.25">
      <c r="A246" s="26" t="s">
        <v>240</v>
      </c>
      <c r="B246" s="26" t="s">
        <v>143</v>
      </c>
      <c r="C246" s="26" t="s">
        <v>234</v>
      </c>
      <c r="D246" s="26" t="s">
        <v>233</v>
      </c>
      <c r="E246" s="26" t="s">
        <v>232</v>
      </c>
      <c r="F246" s="37">
        <v>237125</v>
      </c>
      <c r="G246" s="37">
        <v>0</v>
      </c>
      <c r="H246" s="37">
        <v>0</v>
      </c>
      <c r="I246" s="37">
        <v>0</v>
      </c>
      <c r="J246" s="37">
        <v>0</v>
      </c>
      <c r="K246" s="37">
        <v>0</v>
      </c>
      <c r="L246" s="37">
        <v>0</v>
      </c>
      <c r="M246" s="37">
        <v>0</v>
      </c>
      <c r="N246" s="37">
        <v>0</v>
      </c>
      <c r="O246" s="37">
        <v>0</v>
      </c>
      <c r="P246" s="37">
        <v>0</v>
      </c>
    </row>
    <row r="247" spans="1:16" s="34" customFormat="1" x14ac:dyDescent="0.25">
      <c r="A247" s="26" t="s">
        <v>240</v>
      </c>
      <c r="B247" s="26" t="s">
        <v>143</v>
      </c>
      <c r="C247" s="26" t="s">
        <v>234</v>
      </c>
      <c r="D247" s="26" t="s">
        <v>233</v>
      </c>
      <c r="E247" s="26" t="s">
        <v>237</v>
      </c>
      <c r="F247" s="37">
        <v>861988</v>
      </c>
      <c r="G247" s="37">
        <v>0</v>
      </c>
      <c r="H247" s="37">
        <v>0</v>
      </c>
      <c r="I247" s="37">
        <v>0</v>
      </c>
      <c r="J247" s="37">
        <v>0</v>
      </c>
      <c r="K247" s="37">
        <v>0</v>
      </c>
      <c r="L247" s="37">
        <v>0</v>
      </c>
      <c r="M247" s="37">
        <v>0</v>
      </c>
      <c r="N247" s="37">
        <v>0</v>
      </c>
      <c r="O247" s="37">
        <v>0</v>
      </c>
      <c r="P247" s="37">
        <v>0</v>
      </c>
    </row>
    <row r="248" spans="1:16" s="34" customFormat="1" x14ac:dyDescent="0.25">
      <c r="A248" s="26" t="s">
        <v>240</v>
      </c>
      <c r="B248" s="26" t="s">
        <v>143</v>
      </c>
      <c r="C248" s="26" t="s">
        <v>234</v>
      </c>
      <c r="D248" s="26" t="s">
        <v>233</v>
      </c>
      <c r="E248" s="26" t="s">
        <v>239</v>
      </c>
      <c r="F248" s="37">
        <v>88000</v>
      </c>
      <c r="G248" s="37">
        <v>0</v>
      </c>
      <c r="H248" s="37">
        <v>0</v>
      </c>
      <c r="I248" s="37">
        <v>0</v>
      </c>
      <c r="J248" s="37">
        <v>0</v>
      </c>
      <c r="K248" s="37">
        <v>0</v>
      </c>
      <c r="L248" s="37">
        <v>0</v>
      </c>
      <c r="M248" s="37">
        <v>0</v>
      </c>
      <c r="N248" s="37">
        <v>0</v>
      </c>
      <c r="O248" s="37">
        <v>0</v>
      </c>
      <c r="P248" s="37">
        <v>0</v>
      </c>
    </row>
    <row r="249" spans="1:16" s="34" customFormat="1" x14ac:dyDescent="0.25">
      <c r="A249" s="26" t="s">
        <v>238</v>
      </c>
      <c r="B249" s="26" t="s">
        <v>144</v>
      </c>
      <c r="C249" s="26" t="s">
        <v>234</v>
      </c>
      <c r="D249" s="26" t="s">
        <v>233</v>
      </c>
      <c r="E249" s="26" t="s">
        <v>237</v>
      </c>
      <c r="F249" s="37">
        <v>62500</v>
      </c>
      <c r="G249" s="37">
        <v>0</v>
      </c>
      <c r="H249" s="37">
        <v>64931</v>
      </c>
      <c r="I249" s="28">
        <v>50782.34</v>
      </c>
      <c r="J249" s="28">
        <v>0</v>
      </c>
      <c r="K249" s="29">
        <v>0</v>
      </c>
      <c r="L249" s="124"/>
      <c r="M249" s="37">
        <v>50782.34</v>
      </c>
      <c r="N249" s="124"/>
      <c r="O249" s="28">
        <v>14148.66</v>
      </c>
      <c r="P249" s="27">
        <v>0.21790300000000001</v>
      </c>
    </row>
    <row r="250" spans="1:16" s="34" customFormat="1" x14ac:dyDescent="0.25">
      <c r="A250" s="26" t="s">
        <v>238</v>
      </c>
      <c r="B250" s="26" t="s">
        <v>144</v>
      </c>
      <c r="C250" s="26" t="s">
        <v>234</v>
      </c>
      <c r="D250" s="26" t="s">
        <v>233</v>
      </c>
      <c r="E250" s="26" t="s">
        <v>236</v>
      </c>
      <c r="F250" s="37">
        <v>1999.51</v>
      </c>
      <c r="G250" s="37">
        <v>0</v>
      </c>
      <c r="H250" s="37">
        <v>1999.51</v>
      </c>
      <c r="I250" s="28">
        <v>1569.82</v>
      </c>
      <c r="J250" s="28">
        <v>0</v>
      </c>
      <c r="K250" s="29">
        <v>0</v>
      </c>
      <c r="L250" s="124"/>
      <c r="M250" s="37">
        <v>1569.82</v>
      </c>
      <c r="N250" s="124"/>
      <c r="O250" s="28">
        <v>429.69</v>
      </c>
      <c r="P250" s="27">
        <v>0.21489800000000001</v>
      </c>
    </row>
    <row r="251" spans="1:16" s="34" customFormat="1" x14ac:dyDescent="0.25">
      <c r="A251" s="26" t="s">
        <v>238</v>
      </c>
      <c r="B251" s="26" t="s">
        <v>144</v>
      </c>
      <c r="C251" s="26" t="s">
        <v>234</v>
      </c>
      <c r="D251" s="26" t="s">
        <v>233</v>
      </c>
      <c r="E251" s="26" t="s">
        <v>232</v>
      </c>
      <c r="F251" s="37">
        <v>6480</v>
      </c>
      <c r="G251" s="37">
        <v>0</v>
      </c>
      <c r="H251" s="37">
        <v>6480</v>
      </c>
      <c r="I251" s="28">
        <v>5283</v>
      </c>
      <c r="J251" s="28">
        <v>0</v>
      </c>
      <c r="K251" s="29">
        <v>0</v>
      </c>
      <c r="L251" s="124"/>
      <c r="M251" s="37">
        <v>5283</v>
      </c>
      <c r="N251" s="124"/>
      <c r="O251" s="28">
        <v>1197</v>
      </c>
      <c r="P251" s="27">
        <v>0.184722</v>
      </c>
    </row>
    <row r="252" spans="1:16" s="34" customFormat="1" x14ac:dyDescent="0.25">
      <c r="A252" s="26" t="s">
        <v>238</v>
      </c>
      <c r="B252" s="26" t="s">
        <v>144</v>
      </c>
      <c r="C252" s="26" t="s">
        <v>234</v>
      </c>
      <c r="D252" s="26" t="s">
        <v>233</v>
      </c>
      <c r="E252" s="26" t="s">
        <v>239</v>
      </c>
      <c r="F252" s="37">
        <v>2500</v>
      </c>
      <c r="G252" s="37">
        <v>0</v>
      </c>
      <c r="H252" s="37">
        <v>6480</v>
      </c>
      <c r="I252" s="28">
        <v>5283</v>
      </c>
      <c r="J252" s="28">
        <v>0</v>
      </c>
      <c r="K252" s="29">
        <v>0</v>
      </c>
      <c r="L252" s="124"/>
      <c r="M252" s="37">
        <v>5283</v>
      </c>
      <c r="N252" s="124"/>
      <c r="O252" s="28">
        <v>1197</v>
      </c>
      <c r="P252" s="27">
        <v>0.184722</v>
      </c>
    </row>
    <row r="253" spans="1:16" s="34" customFormat="1" x14ac:dyDescent="0.25">
      <c r="A253" s="26" t="s">
        <v>417</v>
      </c>
      <c r="B253" s="26" t="s">
        <v>218</v>
      </c>
      <c r="C253" s="26" t="s">
        <v>234</v>
      </c>
      <c r="D253" s="26" t="s">
        <v>233</v>
      </c>
      <c r="E253" s="26" t="s">
        <v>237</v>
      </c>
      <c r="F253" s="37">
        <v>800</v>
      </c>
      <c r="G253" s="37">
        <v>0</v>
      </c>
      <c r="H253" s="37">
        <v>800</v>
      </c>
      <c r="I253" s="28">
        <v>0</v>
      </c>
      <c r="J253" s="28">
        <v>0</v>
      </c>
      <c r="K253" s="29">
        <v>0</v>
      </c>
      <c r="L253" s="124"/>
      <c r="M253" s="37">
        <v>0</v>
      </c>
      <c r="N253" s="124"/>
      <c r="O253" s="28">
        <v>800</v>
      </c>
      <c r="P253" s="27">
        <v>1</v>
      </c>
    </row>
    <row r="254" spans="1:16" s="34" customFormat="1" x14ac:dyDescent="0.25">
      <c r="A254" s="26" t="s">
        <v>417</v>
      </c>
      <c r="B254" s="26" t="s">
        <v>218</v>
      </c>
      <c r="C254" s="26" t="s">
        <v>234</v>
      </c>
      <c r="D254" s="26" t="s">
        <v>233</v>
      </c>
      <c r="E254" s="26" t="s">
        <v>236</v>
      </c>
      <c r="F254" s="37">
        <v>22.4</v>
      </c>
      <c r="G254" s="37">
        <v>0</v>
      </c>
      <c r="H254" s="37">
        <v>22.4</v>
      </c>
      <c r="I254" s="28">
        <v>0</v>
      </c>
      <c r="J254" s="28">
        <v>0</v>
      </c>
      <c r="K254" s="29">
        <v>0</v>
      </c>
      <c r="L254" s="124"/>
      <c r="M254" s="37">
        <v>0</v>
      </c>
      <c r="N254" s="124"/>
      <c r="O254" s="28">
        <v>22.4</v>
      </c>
      <c r="P254" s="27">
        <v>1</v>
      </c>
    </row>
    <row r="255" spans="1:16" s="34" customFormat="1" x14ac:dyDescent="0.25">
      <c r="A255" s="26" t="s">
        <v>418</v>
      </c>
      <c r="B255" s="26" t="s">
        <v>201</v>
      </c>
      <c r="C255" s="26" t="s">
        <v>234</v>
      </c>
      <c r="D255" s="26" t="s">
        <v>233</v>
      </c>
      <c r="E255" s="26" t="s">
        <v>237</v>
      </c>
      <c r="F255" s="37">
        <v>60000</v>
      </c>
      <c r="G255" s="37">
        <v>60000</v>
      </c>
      <c r="H255" s="37">
        <v>60000</v>
      </c>
      <c r="I255" s="28">
        <v>26564.06</v>
      </c>
      <c r="J255" s="28">
        <v>0</v>
      </c>
      <c r="K255" s="29">
        <v>0</v>
      </c>
      <c r="L255" s="124"/>
      <c r="M255" s="37">
        <v>26564.06</v>
      </c>
      <c r="N255" s="124"/>
      <c r="O255" s="28">
        <v>33435.94</v>
      </c>
      <c r="P255" s="27">
        <v>0.55726600000000004</v>
      </c>
    </row>
    <row r="256" spans="1:16" s="34" customFormat="1" x14ac:dyDescent="0.25">
      <c r="A256" s="26" t="s">
        <v>418</v>
      </c>
      <c r="B256" s="26" t="s">
        <v>201</v>
      </c>
      <c r="C256" s="26" t="s">
        <v>234</v>
      </c>
      <c r="D256" s="26" t="s">
        <v>233</v>
      </c>
      <c r="E256" s="26" t="s">
        <v>236</v>
      </c>
      <c r="F256" s="37">
        <v>0</v>
      </c>
      <c r="G256" s="37">
        <v>0</v>
      </c>
      <c r="H256" s="37">
        <v>0</v>
      </c>
      <c r="I256" s="28">
        <v>743.81</v>
      </c>
      <c r="J256" s="28">
        <v>0</v>
      </c>
      <c r="K256" s="29">
        <v>0</v>
      </c>
      <c r="L256" s="124"/>
      <c r="M256" s="37">
        <v>743.81</v>
      </c>
      <c r="N256" s="124"/>
      <c r="O256" s="28">
        <v>-743.81</v>
      </c>
      <c r="P256" s="27">
        <v>0</v>
      </c>
    </row>
  </sheetData>
  <autoFilter ref="A11:P256" xr:uid="{00000000-0009-0000-0000-00000B000000}"/>
  <pageMargins left="0.75" right="0.75" top="1" bottom="1" header="0.5" footer="0.5"/>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65"/>
  <sheetViews>
    <sheetView zoomScaleNormal="100" zoomScaleSheetLayoutView="80" workbookViewId="0">
      <selection activeCell="A22" sqref="A22"/>
    </sheetView>
  </sheetViews>
  <sheetFormatPr defaultColWidth="11.44140625" defaultRowHeight="14.4" x14ac:dyDescent="0.3"/>
  <cols>
    <col min="1" max="1" width="17.33203125" style="2" customWidth="1"/>
    <col min="2" max="2" width="31.44140625" style="2" customWidth="1"/>
    <col min="3" max="3" width="20.6640625" style="2" customWidth="1"/>
    <col min="4" max="5" width="13.6640625" style="2" customWidth="1"/>
    <col min="6" max="6" width="15.6640625" style="2" customWidth="1"/>
    <col min="7" max="7" width="12" style="2" customWidth="1"/>
    <col min="8" max="8" width="14.33203125" style="2" customWidth="1"/>
    <col min="9" max="9" width="16" style="2" customWidth="1"/>
    <col min="10" max="10" width="11.44140625" style="2"/>
    <col min="11" max="11" width="13.6640625" style="2" customWidth="1"/>
    <col min="12" max="16384" width="11.44140625" style="2"/>
  </cols>
  <sheetData>
    <row r="1" spans="1:12" ht="18" x14ac:dyDescent="0.35">
      <c r="A1" s="229" t="str">
        <f>'Step 1 Account Information'!A1:G1</f>
        <v>FLORIDA ATLANTIC UNIVERSITY</v>
      </c>
      <c r="B1" s="229"/>
      <c r="C1" s="229"/>
      <c r="D1" s="229"/>
      <c r="E1" s="229"/>
      <c r="F1" s="229"/>
      <c r="G1" s="229"/>
      <c r="H1" s="229"/>
      <c r="I1" s="229"/>
      <c r="J1" s="229"/>
      <c r="K1" s="229"/>
      <c r="L1" s="229"/>
    </row>
    <row r="2" spans="1:12" ht="18" x14ac:dyDescent="0.35">
      <c r="A2" s="229" t="s">
        <v>1</v>
      </c>
      <c r="B2" s="229"/>
      <c r="C2" s="229"/>
      <c r="D2" s="229"/>
      <c r="E2" s="229"/>
      <c r="F2" s="229"/>
      <c r="G2" s="229"/>
      <c r="H2" s="229"/>
      <c r="I2" s="229"/>
      <c r="J2" s="229"/>
      <c r="K2" s="229"/>
      <c r="L2" s="229"/>
    </row>
    <row r="3" spans="1:12" ht="18" x14ac:dyDescent="0.35">
      <c r="A3" s="229" t="s">
        <v>54</v>
      </c>
      <c r="B3" s="229"/>
      <c r="C3" s="229"/>
      <c r="D3" s="229"/>
      <c r="E3" s="229"/>
      <c r="F3" s="229"/>
      <c r="G3" s="229"/>
      <c r="H3" s="229"/>
      <c r="I3" s="229"/>
      <c r="J3" s="229"/>
      <c r="K3" s="229"/>
      <c r="L3" s="229"/>
    </row>
    <row r="4" spans="1:12" ht="18" x14ac:dyDescent="0.35">
      <c r="A4" s="229" t="s">
        <v>392</v>
      </c>
      <c r="B4" s="229"/>
      <c r="C4" s="229"/>
      <c r="D4" s="229"/>
      <c r="E4" s="229"/>
      <c r="F4" s="229"/>
      <c r="G4" s="229"/>
      <c r="H4" s="229"/>
      <c r="I4" s="229"/>
      <c r="J4" s="229"/>
      <c r="K4" s="229"/>
      <c r="L4" s="229"/>
    </row>
    <row r="5" spans="1:12" s="4" customFormat="1" x14ac:dyDescent="0.3">
      <c r="A5" s="1" t="s">
        <v>69</v>
      </c>
      <c r="B5" s="228">
        <f>'Step 1 Account Information'!B5</f>
        <v>0</v>
      </c>
      <c r="C5" s="228"/>
      <c r="D5" s="228"/>
      <c r="E5" s="17"/>
      <c r="F5" s="17"/>
      <c r="G5" s="17"/>
    </row>
    <row r="6" spans="1:12" x14ac:dyDescent="0.3">
      <c r="A6" s="1" t="s">
        <v>64</v>
      </c>
      <c r="B6" s="228" t="e">
        <f>'Step 1 Account Information'!B7:D7</f>
        <v>#N/A</v>
      </c>
      <c r="C6" s="228"/>
      <c r="D6" s="228"/>
      <c r="E6" s="17"/>
      <c r="F6" s="17"/>
      <c r="G6" s="17"/>
    </row>
    <row r="7" spans="1:12" s="4" customFormat="1" x14ac:dyDescent="0.3">
      <c r="A7" s="1"/>
      <c r="B7" s="48"/>
      <c r="C7" s="48"/>
      <c r="D7" s="50"/>
      <c r="E7" s="18"/>
      <c r="F7" s="18"/>
      <c r="G7" s="18"/>
    </row>
    <row r="8" spans="1:12" s="4" customFormat="1" x14ac:dyDescent="0.3">
      <c r="A8" s="2"/>
      <c r="B8" s="1"/>
      <c r="D8" s="197" t="s">
        <v>55</v>
      </c>
      <c r="E8" s="197"/>
      <c r="F8" s="199"/>
      <c r="G8" s="199"/>
    </row>
    <row r="9" spans="1:12" s="4" customFormat="1" x14ac:dyDescent="0.3">
      <c r="B9" s="8"/>
      <c r="C9" s="8"/>
      <c r="D9" s="57" t="s">
        <v>10</v>
      </c>
      <c r="E9" s="62">
        <v>0.34</v>
      </c>
      <c r="F9" s="50"/>
      <c r="G9" s="200"/>
    </row>
    <row r="10" spans="1:12" s="4" customFormat="1" x14ac:dyDescent="0.3">
      <c r="D10" s="57" t="s">
        <v>12</v>
      </c>
      <c r="E10" s="62">
        <v>0.42</v>
      </c>
      <c r="F10" s="50"/>
      <c r="G10" s="200"/>
    </row>
    <row r="11" spans="1:12" s="4" customFormat="1" x14ac:dyDescent="0.3">
      <c r="D11" s="5"/>
      <c r="E11" s="10"/>
      <c r="F11" s="5"/>
      <c r="G11" s="10"/>
    </row>
    <row r="12" spans="1:12" s="4" customFormat="1" ht="15.75" customHeight="1" x14ac:dyDescent="0.3">
      <c r="A12" s="63" t="s">
        <v>10</v>
      </c>
      <c r="B12" s="227"/>
      <c r="C12" s="227"/>
      <c r="D12" s="227"/>
      <c r="E12" s="227"/>
      <c r="F12" s="227"/>
      <c r="G12" s="227"/>
    </row>
    <row r="13" spans="1:12" s="49" customFormat="1" ht="72" x14ac:dyDescent="0.25">
      <c r="A13" s="66" t="s">
        <v>70</v>
      </c>
      <c r="B13" s="66" t="s">
        <v>62</v>
      </c>
      <c r="C13" s="66" t="s">
        <v>368</v>
      </c>
      <c r="D13" s="66" t="s">
        <v>363</v>
      </c>
      <c r="E13" s="66" t="s">
        <v>74</v>
      </c>
      <c r="F13" s="66" t="s">
        <v>370</v>
      </c>
      <c r="G13" s="66" t="s">
        <v>364</v>
      </c>
      <c r="H13" s="66" t="s">
        <v>367</v>
      </c>
      <c r="I13" s="56" t="s">
        <v>362</v>
      </c>
      <c r="J13" s="56" t="s">
        <v>361</v>
      </c>
      <c r="K13" s="56" t="s">
        <v>365</v>
      </c>
      <c r="L13" s="56" t="s">
        <v>366</v>
      </c>
    </row>
    <row r="14" spans="1:12" x14ac:dyDescent="0.3">
      <c r="A14" s="71"/>
      <c r="B14" s="54"/>
      <c r="C14" s="205"/>
      <c r="D14" s="206"/>
      <c r="E14" s="55" t="str">
        <f t="shared" ref="E14:E34" si="0">IF(B14="","unfilled","filled")</f>
        <v>unfilled</v>
      </c>
      <c r="F14" s="55">
        <f>D14*C14</f>
        <v>0</v>
      </c>
      <c r="G14" s="12">
        <f t="shared" ref="G14:G34" si="1">E$9*F14</f>
        <v>0</v>
      </c>
      <c r="H14" s="19">
        <f>F14+G14</f>
        <v>0</v>
      </c>
      <c r="I14" s="19">
        <f>(D14*0.03)*C14</f>
        <v>0</v>
      </c>
      <c r="J14" s="12">
        <f t="shared" ref="J14:J34" si="2">I14*E$9</f>
        <v>0</v>
      </c>
      <c r="K14" s="19">
        <f>SUM(I14:J14)</f>
        <v>0</v>
      </c>
      <c r="L14" s="19">
        <f>H14+K14</f>
        <v>0</v>
      </c>
    </row>
    <row r="15" spans="1:12" x14ac:dyDescent="0.3">
      <c r="A15" s="71"/>
      <c r="B15" s="54"/>
      <c r="C15" s="205"/>
      <c r="D15" s="206"/>
      <c r="E15" s="55" t="str">
        <f t="shared" ref="E15:E29" si="3">IF(B15="","unfilled","filled")</f>
        <v>unfilled</v>
      </c>
      <c r="F15" s="55">
        <f t="shared" ref="F15:F29" si="4">D15*C15</f>
        <v>0</v>
      </c>
      <c r="G15" s="12">
        <f t="shared" si="1"/>
        <v>0</v>
      </c>
      <c r="H15" s="19">
        <f t="shared" ref="H15:H34" si="5">F15+G15</f>
        <v>0</v>
      </c>
      <c r="I15" s="19">
        <f t="shared" ref="I15:I34" si="6">(D15*0.03)*C15</f>
        <v>0</v>
      </c>
      <c r="J15" s="12">
        <f t="shared" si="2"/>
        <v>0</v>
      </c>
      <c r="K15" s="19">
        <f t="shared" ref="K15:K34" si="7">SUM(I15:J15)</f>
        <v>0</v>
      </c>
      <c r="L15" s="19">
        <f t="shared" ref="L15:L34" si="8">H15+K15</f>
        <v>0</v>
      </c>
    </row>
    <row r="16" spans="1:12" x14ac:dyDescent="0.3">
      <c r="A16" s="71"/>
      <c r="B16" s="54"/>
      <c r="C16" s="205"/>
      <c r="D16" s="206"/>
      <c r="E16" s="55" t="str">
        <f t="shared" si="3"/>
        <v>unfilled</v>
      </c>
      <c r="F16" s="55">
        <f t="shared" si="4"/>
        <v>0</v>
      </c>
      <c r="G16" s="12">
        <f t="shared" si="1"/>
        <v>0</v>
      </c>
      <c r="H16" s="19">
        <f t="shared" si="5"/>
        <v>0</v>
      </c>
      <c r="I16" s="19">
        <f t="shared" si="6"/>
        <v>0</v>
      </c>
      <c r="J16" s="12">
        <f t="shared" si="2"/>
        <v>0</v>
      </c>
      <c r="K16" s="19">
        <f t="shared" si="7"/>
        <v>0</v>
      </c>
      <c r="L16" s="19">
        <f t="shared" si="8"/>
        <v>0</v>
      </c>
    </row>
    <row r="17" spans="1:12" x14ac:dyDescent="0.3">
      <c r="A17" s="71"/>
      <c r="B17" s="54"/>
      <c r="C17" s="205"/>
      <c r="D17" s="206"/>
      <c r="E17" s="55" t="str">
        <f t="shared" si="3"/>
        <v>unfilled</v>
      </c>
      <c r="F17" s="55">
        <f t="shared" si="4"/>
        <v>0</v>
      </c>
      <c r="G17" s="12">
        <f t="shared" si="1"/>
        <v>0</v>
      </c>
      <c r="H17" s="19">
        <f t="shared" si="5"/>
        <v>0</v>
      </c>
      <c r="I17" s="19">
        <f t="shared" si="6"/>
        <v>0</v>
      </c>
      <c r="J17" s="12">
        <f t="shared" si="2"/>
        <v>0</v>
      </c>
      <c r="K17" s="19">
        <f t="shared" si="7"/>
        <v>0</v>
      </c>
      <c r="L17" s="19">
        <f t="shared" si="8"/>
        <v>0</v>
      </c>
    </row>
    <row r="18" spans="1:12" x14ac:dyDescent="0.3">
      <c r="A18" s="210"/>
      <c r="B18" s="54"/>
      <c r="C18" s="205"/>
      <c r="D18" s="206"/>
      <c r="E18" s="55" t="str">
        <f t="shared" si="3"/>
        <v>unfilled</v>
      </c>
      <c r="F18" s="55">
        <f t="shared" si="4"/>
        <v>0</v>
      </c>
      <c r="G18" s="12">
        <f t="shared" si="1"/>
        <v>0</v>
      </c>
      <c r="H18" s="19">
        <f t="shared" si="5"/>
        <v>0</v>
      </c>
      <c r="I18" s="19">
        <f t="shared" si="6"/>
        <v>0</v>
      </c>
      <c r="J18" s="12">
        <f t="shared" si="2"/>
        <v>0</v>
      </c>
      <c r="K18" s="19">
        <f t="shared" si="7"/>
        <v>0</v>
      </c>
      <c r="L18" s="19">
        <f t="shared" si="8"/>
        <v>0</v>
      </c>
    </row>
    <row r="19" spans="1:12" x14ac:dyDescent="0.3">
      <c r="A19" s="207"/>
      <c r="B19" s="54"/>
      <c r="C19" s="208"/>
      <c r="D19" s="209"/>
      <c r="E19" s="55" t="str">
        <f t="shared" si="3"/>
        <v>unfilled</v>
      </c>
      <c r="F19" s="55">
        <f t="shared" si="4"/>
        <v>0</v>
      </c>
      <c r="G19" s="12">
        <f t="shared" si="1"/>
        <v>0</v>
      </c>
      <c r="H19" s="19">
        <f t="shared" si="5"/>
        <v>0</v>
      </c>
      <c r="I19" s="19">
        <f t="shared" si="6"/>
        <v>0</v>
      </c>
      <c r="J19" s="12">
        <f t="shared" si="2"/>
        <v>0</v>
      </c>
      <c r="K19" s="19">
        <f t="shared" si="7"/>
        <v>0</v>
      </c>
      <c r="L19" s="19">
        <f t="shared" si="8"/>
        <v>0</v>
      </c>
    </row>
    <row r="20" spans="1:12" x14ac:dyDescent="0.3">
      <c r="A20" s="207"/>
      <c r="B20" s="54"/>
      <c r="C20" s="208"/>
      <c r="D20" s="209"/>
      <c r="E20" s="55" t="str">
        <f t="shared" si="3"/>
        <v>unfilled</v>
      </c>
      <c r="F20" s="55">
        <f t="shared" si="4"/>
        <v>0</v>
      </c>
      <c r="G20" s="12">
        <f t="shared" si="1"/>
        <v>0</v>
      </c>
      <c r="H20" s="19">
        <f t="shared" si="5"/>
        <v>0</v>
      </c>
      <c r="I20" s="19">
        <f t="shared" si="6"/>
        <v>0</v>
      </c>
      <c r="J20" s="12">
        <f t="shared" si="2"/>
        <v>0</v>
      </c>
      <c r="K20" s="19">
        <f t="shared" si="7"/>
        <v>0</v>
      </c>
      <c r="L20" s="19">
        <f t="shared" si="8"/>
        <v>0</v>
      </c>
    </row>
    <row r="21" spans="1:12" x14ac:dyDescent="0.3">
      <c r="A21" s="207"/>
      <c r="B21" s="54"/>
      <c r="C21" s="208"/>
      <c r="D21" s="209"/>
      <c r="E21" s="55" t="str">
        <f t="shared" si="3"/>
        <v>unfilled</v>
      </c>
      <c r="F21" s="55">
        <f t="shared" si="4"/>
        <v>0</v>
      </c>
      <c r="G21" s="12">
        <f t="shared" si="1"/>
        <v>0</v>
      </c>
      <c r="H21" s="19">
        <f t="shared" si="5"/>
        <v>0</v>
      </c>
      <c r="I21" s="19">
        <f t="shared" si="6"/>
        <v>0</v>
      </c>
      <c r="J21" s="12">
        <f t="shared" si="2"/>
        <v>0</v>
      </c>
      <c r="K21" s="19">
        <f t="shared" si="7"/>
        <v>0</v>
      </c>
      <c r="L21" s="19">
        <f t="shared" si="8"/>
        <v>0</v>
      </c>
    </row>
    <row r="22" spans="1:12" x14ac:dyDescent="0.3">
      <c r="A22" s="207"/>
      <c r="B22" s="54"/>
      <c r="C22" s="208"/>
      <c r="D22" s="209"/>
      <c r="E22" s="55" t="str">
        <f t="shared" si="3"/>
        <v>unfilled</v>
      </c>
      <c r="F22" s="55">
        <f t="shared" si="4"/>
        <v>0</v>
      </c>
      <c r="G22" s="12">
        <f t="shared" si="1"/>
        <v>0</v>
      </c>
      <c r="H22" s="19">
        <f t="shared" si="5"/>
        <v>0</v>
      </c>
      <c r="I22" s="19">
        <f t="shared" si="6"/>
        <v>0</v>
      </c>
      <c r="J22" s="12">
        <f t="shared" si="2"/>
        <v>0</v>
      </c>
      <c r="K22" s="19">
        <f t="shared" si="7"/>
        <v>0</v>
      </c>
      <c r="L22" s="19">
        <f t="shared" si="8"/>
        <v>0</v>
      </c>
    </row>
    <row r="23" spans="1:12" x14ac:dyDescent="0.3">
      <c r="A23" s="207"/>
      <c r="B23" s="54"/>
      <c r="C23" s="208"/>
      <c r="D23" s="209"/>
      <c r="E23" s="55" t="str">
        <f t="shared" si="3"/>
        <v>unfilled</v>
      </c>
      <c r="F23" s="55">
        <f t="shared" si="4"/>
        <v>0</v>
      </c>
      <c r="G23" s="12">
        <f t="shared" si="1"/>
        <v>0</v>
      </c>
      <c r="H23" s="19">
        <f t="shared" si="5"/>
        <v>0</v>
      </c>
      <c r="I23" s="19">
        <f t="shared" si="6"/>
        <v>0</v>
      </c>
      <c r="J23" s="12">
        <f t="shared" si="2"/>
        <v>0</v>
      </c>
      <c r="K23" s="19">
        <f t="shared" si="7"/>
        <v>0</v>
      </c>
      <c r="L23" s="19">
        <f t="shared" si="8"/>
        <v>0</v>
      </c>
    </row>
    <row r="24" spans="1:12" x14ac:dyDescent="0.3">
      <c r="A24" s="207"/>
      <c r="B24" s="54"/>
      <c r="C24" s="208"/>
      <c r="D24" s="209"/>
      <c r="E24" s="55" t="str">
        <f t="shared" si="3"/>
        <v>unfilled</v>
      </c>
      <c r="F24" s="55">
        <f t="shared" si="4"/>
        <v>0</v>
      </c>
      <c r="G24" s="12">
        <f t="shared" si="1"/>
        <v>0</v>
      </c>
      <c r="H24" s="19">
        <f t="shared" si="5"/>
        <v>0</v>
      </c>
      <c r="I24" s="19">
        <f t="shared" si="6"/>
        <v>0</v>
      </c>
      <c r="J24" s="12">
        <f t="shared" si="2"/>
        <v>0</v>
      </c>
      <c r="K24" s="19">
        <f t="shared" si="7"/>
        <v>0</v>
      </c>
      <c r="L24" s="19">
        <f t="shared" si="8"/>
        <v>0</v>
      </c>
    </row>
    <row r="25" spans="1:12" x14ac:dyDescent="0.3">
      <c r="A25" s="207"/>
      <c r="B25" s="54"/>
      <c r="C25" s="208"/>
      <c r="D25" s="209"/>
      <c r="E25" s="55" t="str">
        <f t="shared" si="3"/>
        <v>unfilled</v>
      </c>
      <c r="F25" s="55">
        <f t="shared" si="4"/>
        <v>0</v>
      </c>
      <c r="G25" s="12">
        <f t="shared" si="1"/>
        <v>0</v>
      </c>
      <c r="H25" s="19">
        <f t="shared" si="5"/>
        <v>0</v>
      </c>
      <c r="I25" s="19">
        <f t="shared" si="6"/>
        <v>0</v>
      </c>
      <c r="J25" s="12">
        <f t="shared" si="2"/>
        <v>0</v>
      </c>
      <c r="K25" s="19">
        <f t="shared" si="7"/>
        <v>0</v>
      </c>
      <c r="L25" s="19">
        <f t="shared" si="8"/>
        <v>0</v>
      </c>
    </row>
    <row r="26" spans="1:12" x14ac:dyDescent="0.3">
      <c r="A26" s="207"/>
      <c r="B26" s="54"/>
      <c r="C26" s="208"/>
      <c r="D26" s="209"/>
      <c r="E26" s="55" t="str">
        <f t="shared" si="3"/>
        <v>unfilled</v>
      </c>
      <c r="F26" s="55">
        <f t="shared" si="4"/>
        <v>0</v>
      </c>
      <c r="G26" s="12">
        <f t="shared" si="1"/>
        <v>0</v>
      </c>
      <c r="H26" s="19">
        <f t="shared" si="5"/>
        <v>0</v>
      </c>
      <c r="I26" s="19">
        <f t="shared" si="6"/>
        <v>0</v>
      </c>
      <c r="J26" s="12">
        <f t="shared" si="2"/>
        <v>0</v>
      </c>
      <c r="K26" s="19">
        <f t="shared" si="7"/>
        <v>0</v>
      </c>
      <c r="L26" s="19">
        <f t="shared" si="8"/>
        <v>0</v>
      </c>
    </row>
    <row r="27" spans="1:12" x14ac:dyDescent="0.3">
      <c r="A27" s="207"/>
      <c r="B27" s="54"/>
      <c r="C27" s="208"/>
      <c r="D27" s="209"/>
      <c r="E27" s="55" t="str">
        <f t="shared" si="3"/>
        <v>unfilled</v>
      </c>
      <c r="F27" s="55">
        <f t="shared" si="4"/>
        <v>0</v>
      </c>
      <c r="G27" s="12">
        <f t="shared" si="1"/>
        <v>0</v>
      </c>
      <c r="H27" s="19">
        <f t="shared" si="5"/>
        <v>0</v>
      </c>
      <c r="I27" s="19">
        <f t="shared" si="6"/>
        <v>0</v>
      </c>
      <c r="J27" s="12">
        <f t="shared" si="2"/>
        <v>0</v>
      </c>
      <c r="K27" s="19">
        <f t="shared" si="7"/>
        <v>0</v>
      </c>
      <c r="L27" s="19">
        <f t="shared" si="8"/>
        <v>0</v>
      </c>
    </row>
    <row r="28" spans="1:12" x14ac:dyDescent="0.3">
      <c r="A28" s="207"/>
      <c r="B28" s="54"/>
      <c r="C28" s="208"/>
      <c r="D28" s="209"/>
      <c r="E28" s="55" t="str">
        <f t="shared" si="3"/>
        <v>unfilled</v>
      </c>
      <c r="F28" s="55">
        <f t="shared" si="4"/>
        <v>0</v>
      </c>
      <c r="G28" s="12">
        <f t="shared" si="1"/>
        <v>0</v>
      </c>
      <c r="H28" s="19">
        <f t="shared" si="5"/>
        <v>0</v>
      </c>
      <c r="I28" s="19">
        <f t="shared" si="6"/>
        <v>0</v>
      </c>
      <c r="J28" s="12">
        <f t="shared" si="2"/>
        <v>0</v>
      </c>
      <c r="K28" s="19">
        <f t="shared" si="7"/>
        <v>0</v>
      </c>
      <c r="L28" s="19">
        <f t="shared" si="8"/>
        <v>0</v>
      </c>
    </row>
    <row r="29" spans="1:12" x14ac:dyDescent="0.3">
      <c r="A29" s="207"/>
      <c r="B29" s="54"/>
      <c r="C29" s="208"/>
      <c r="D29" s="209"/>
      <c r="E29" s="55" t="str">
        <f t="shared" si="3"/>
        <v>unfilled</v>
      </c>
      <c r="F29" s="55">
        <f t="shared" si="4"/>
        <v>0</v>
      </c>
      <c r="G29" s="12">
        <f t="shared" si="1"/>
        <v>0</v>
      </c>
      <c r="H29" s="19">
        <f t="shared" si="5"/>
        <v>0</v>
      </c>
      <c r="I29" s="19">
        <f t="shared" si="6"/>
        <v>0</v>
      </c>
      <c r="J29" s="12">
        <f t="shared" si="2"/>
        <v>0</v>
      </c>
      <c r="K29" s="19">
        <f t="shared" si="7"/>
        <v>0</v>
      </c>
      <c r="L29" s="19">
        <f t="shared" si="8"/>
        <v>0</v>
      </c>
    </row>
    <row r="30" spans="1:12" x14ac:dyDescent="0.3">
      <c r="A30" s="207"/>
      <c r="B30" s="54"/>
      <c r="C30" s="208"/>
      <c r="D30" s="209"/>
      <c r="E30" s="55" t="str">
        <f t="shared" si="0"/>
        <v>unfilled</v>
      </c>
      <c r="F30" s="55">
        <f t="shared" ref="F30:F34" si="9">D30*C30</f>
        <v>0</v>
      </c>
      <c r="G30" s="12">
        <f t="shared" si="1"/>
        <v>0</v>
      </c>
      <c r="H30" s="19">
        <f t="shared" si="5"/>
        <v>0</v>
      </c>
      <c r="I30" s="19">
        <f t="shared" si="6"/>
        <v>0</v>
      </c>
      <c r="J30" s="12">
        <f t="shared" si="2"/>
        <v>0</v>
      </c>
      <c r="K30" s="19">
        <f t="shared" si="7"/>
        <v>0</v>
      </c>
      <c r="L30" s="19">
        <f t="shared" si="8"/>
        <v>0</v>
      </c>
    </row>
    <row r="31" spans="1:12" x14ac:dyDescent="0.3">
      <c r="A31" s="207"/>
      <c r="B31" s="54"/>
      <c r="C31" s="208"/>
      <c r="D31" s="209"/>
      <c r="E31" s="55" t="str">
        <f t="shared" si="0"/>
        <v>unfilled</v>
      </c>
      <c r="F31" s="55">
        <f t="shared" si="9"/>
        <v>0</v>
      </c>
      <c r="G31" s="12">
        <f t="shared" si="1"/>
        <v>0</v>
      </c>
      <c r="H31" s="19">
        <f t="shared" si="5"/>
        <v>0</v>
      </c>
      <c r="I31" s="19">
        <f t="shared" si="6"/>
        <v>0</v>
      </c>
      <c r="J31" s="12">
        <f t="shared" si="2"/>
        <v>0</v>
      </c>
      <c r="K31" s="19">
        <f t="shared" si="7"/>
        <v>0</v>
      </c>
      <c r="L31" s="19">
        <f t="shared" si="8"/>
        <v>0</v>
      </c>
    </row>
    <row r="32" spans="1:12" x14ac:dyDescent="0.3">
      <c r="A32" s="207"/>
      <c r="B32" s="54"/>
      <c r="C32" s="208"/>
      <c r="D32" s="209"/>
      <c r="E32" s="55" t="str">
        <f t="shared" si="0"/>
        <v>unfilled</v>
      </c>
      <c r="F32" s="55">
        <f t="shared" si="9"/>
        <v>0</v>
      </c>
      <c r="G32" s="12">
        <f t="shared" si="1"/>
        <v>0</v>
      </c>
      <c r="H32" s="19">
        <f t="shared" si="5"/>
        <v>0</v>
      </c>
      <c r="I32" s="19">
        <f t="shared" si="6"/>
        <v>0</v>
      </c>
      <c r="J32" s="12">
        <f t="shared" si="2"/>
        <v>0</v>
      </c>
      <c r="K32" s="19">
        <f t="shared" si="7"/>
        <v>0</v>
      </c>
      <c r="L32" s="19">
        <f t="shared" si="8"/>
        <v>0</v>
      </c>
    </row>
    <row r="33" spans="1:12" x14ac:dyDescent="0.3">
      <c r="A33" s="207"/>
      <c r="B33" s="54"/>
      <c r="C33" s="208"/>
      <c r="D33" s="209"/>
      <c r="E33" s="55" t="str">
        <f t="shared" si="0"/>
        <v>unfilled</v>
      </c>
      <c r="F33" s="55">
        <f t="shared" si="9"/>
        <v>0</v>
      </c>
      <c r="G33" s="12">
        <f t="shared" si="1"/>
        <v>0</v>
      </c>
      <c r="H33" s="19">
        <f t="shared" si="5"/>
        <v>0</v>
      </c>
      <c r="I33" s="19">
        <f t="shared" si="6"/>
        <v>0</v>
      </c>
      <c r="J33" s="12">
        <f t="shared" si="2"/>
        <v>0</v>
      </c>
      <c r="K33" s="19">
        <f t="shared" si="7"/>
        <v>0</v>
      </c>
      <c r="L33" s="19">
        <f t="shared" si="8"/>
        <v>0</v>
      </c>
    </row>
    <row r="34" spans="1:12" x14ac:dyDescent="0.3">
      <c r="A34" s="207"/>
      <c r="B34" s="54"/>
      <c r="C34" s="208"/>
      <c r="D34" s="209"/>
      <c r="E34" s="55" t="str">
        <f t="shared" si="0"/>
        <v>unfilled</v>
      </c>
      <c r="F34" s="55">
        <f t="shared" si="9"/>
        <v>0</v>
      </c>
      <c r="G34" s="12">
        <f t="shared" si="1"/>
        <v>0</v>
      </c>
      <c r="H34" s="19">
        <f t="shared" si="5"/>
        <v>0</v>
      </c>
      <c r="I34" s="19">
        <f t="shared" si="6"/>
        <v>0</v>
      </c>
      <c r="J34" s="12">
        <f t="shared" si="2"/>
        <v>0</v>
      </c>
      <c r="K34" s="19">
        <f t="shared" si="7"/>
        <v>0</v>
      </c>
      <c r="L34" s="19">
        <f t="shared" si="8"/>
        <v>0</v>
      </c>
    </row>
    <row r="35" spans="1:12" s="1" customFormat="1" x14ac:dyDescent="0.3">
      <c r="A35" s="76"/>
      <c r="B35" s="11" t="s">
        <v>56</v>
      </c>
      <c r="C35" s="76"/>
      <c r="D35" s="68"/>
      <c r="E35" s="68"/>
      <c r="F35" s="68"/>
      <c r="G35" s="68"/>
      <c r="H35" s="77">
        <f>SUM(H14:H34)</f>
        <v>0</v>
      </c>
      <c r="I35" s="77">
        <f t="shared" ref="I35:J35" si="10">SUM(I14:I34)</f>
        <v>0</v>
      </c>
      <c r="J35" s="77">
        <f t="shared" si="10"/>
        <v>0</v>
      </c>
      <c r="K35" s="77">
        <f>SUM(K14:K34)</f>
        <v>0</v>
      </c>
      <c r="L35" s="77">
        <f>SUM(L14:L34)</f>
        <v>0</v>
      </c>
    </row>
    <row r="36" spans="1:12" s="3" customFormat="1" x14ac:dyDescent="0.3">
      <c r="A36" s="81" t="s">
        <v>75</v>
      </c>
      <c r="B36" s="81"/>
      <c r="C36" s="20"/>
      <c r="D36" s="21"/>
      <c r="E36" s="21"/>
      <c r="F36" s="21"/>
      <c r="G36" s="21"/>
      <c r="H36" s="21"/>
    </row>
    <row r="37" spans="1:12" x14ac:dyDescent="0.3">
      <c r="A37" s="7"/>
      <c r="B37" s="11"/>
      <c r="C37" s="7"/>
      <c r="D37" s="6"/>
      <c r="E37" s="6"/>
      <c r="F37" s="6"/>
      <c r="G37" s="6"/>
      <c r="H37" s="12"/>
    </row>
    <row r="38" spans="1:12" ht="15.75" customHeight="1" x14ac:dyDescent="0.3">
      <c r="A38" s="64" t="s">
        <v>12</v>
      </c>
      <c r="B38" s="226" t="s">
        <v>30</v>
      </c>
      <c r="C38" s="226"/>
      <c r="D38" s="226"/>
      <c r="E38" s="226"/>
      <c r="F38" s="226"/>
      <c r="G38" s="82"/>
      <c r="H38" s="83"/>
    </row>
    <row r="39" spans="1:12" s="60" customFormat="1" ht="69" customHeight="1" x14ac:dyDescent="0.25">
      <c r="A39" s="66" t="s">
        <v>70</v>
      </c>
      <c r="B39" s="66" t="s">
        <v>62</v>
      </c>
      <c r="C39" s="66" t="s">
        <v>369</v>
      </c>
      <c r="D39" s="66" t="s">
        <v>29</v>
      </c>
      <c r="E39" s="66" t="s">
        <v>74</v>
      </c>
      <c r="F39" s="66" t="s">
        <v>370</v>
      </c>
      <c r="G39" s="65" t="s">
        <v>9</v>
      </c>
      <c r="H39" s="59" t="s">
        <v>11</v>
      </c>
      <c r="I39" s="56" t="s">
        <v>362</v>
      </c>
      <c r="J39" s="56" t="s">
        <v>361</v>
      </c>
      <c r="K39" s="56" t="s">
        <v>365</v>
      </c>
      <c r="L39" s="56" t="s">
        <v>366</v>
      </c>
    </row>
    <row r="40" spans="1:12" x14ac:dyDescent="0.3">
      <c r="A40" s="71"/>
      <c r="B40" s="54"/>
      <c r="C40" s="205"/>
      <c r="D40" s="206"/>
      <c r="E40" s="55" t="str">
        <f t="shared" ref="E40" si="11">IF(B40="","unfilled","filled")</f>
        <v>unfilled</v>
      </c>
      <c r="F40" s="55">
        <f>D40*C40</f>
        <v>0</v>
      </c>
      <c r="G40" s="12">
        <f t="shared" ref="G40:G59" si="12">E$10*F40</f>
        <v>0</v>
      </c>
      <c r="H40" s="19">
        <f>F40+G40</f>
        <v>0</v>
      </c>
      <c r="I40" s="19">
        <f>(D40*0.03)*C40</f>
        <v>0</v>
      </c>
      <c r="J40" s="12">
        <f t="shared" ref="J40:J59" si="13">I40*E$10</f>
        <v>0</v>
      </c>
      <c r="K40" s="19">
        <f>SUM(I40:J40)</f>
        <v>0</v>
      </c>
      <c r="L40" s="19">
        <f>H40+K40</f>
        <v>0</v>
      </c>
    </row>
    <row r="41" spans="1:12" x14ac:dyDescent="0.3">
      <c r="A41" s="71"/>
      <c r="B41" s="54"/>
      <c r="C41" s="205"/>
      <c r="D41" s="206"/>
      <c r="E41" s="55" t="str">
        <f t="shared" ref="E41:E59" si="14">IF(B41="","unfilled","filled")</f>
        <v>unfilled</v>
      </c>
      <c r="F41" s="55">
        <f t="shared" ref="F41:F59" si="15">D41*C41</f>
        <v>0</v>
      </c>
      <c r="G41" s="12">
        <f t="shared" si="12"/>
        <v>0</v>
      </c>
      <c r="H41" s="19">
        <f t="shared" ref="H41:H59" si="16">F41+G41</f>
        <v>0</v>
      </c>
      <c r="I41" s="19">
        <f t="shared" ref="I41:I59" si="17">(D41*0.03)*C41</f>
        <v>0</v>
      </c>
      <c r="J41" s="12">
        <f t="shared" si="13"/>
        <v>0</v>
      </c>
      <c r="K41" s="19">
        <f t="shared" ref="K41:K59" si="18">SUM(I41:J41)</f>
        <v>0</v>
      </c>
      <c r="L41" s="19">
        <f t="shared" ref="L41:L59" si="19">H41+K41</f>
        <v>0</v>
      </c>
    </row>
    <row r="42" spans="1:12" x14ac:dyDescent="0.3">
      <c r="A42" s="71"/>
      <c r="B42" s="54"/>
      <c r="C42" s="205"/>
      <c r="D42" s="206"/>
      <c r="E42" s="55" t="str">
        <f t="shared" si="14"/>
        <v>unfilled</v>
      </c>
      <c r="F42" s="55">
        <f t="shared" si="15"/>
        <v>0</v>
      </c>
      <c r="G42" s="12">
        <f t="shared" si="12"/>
        <v>0</v>
      </c>
      <c r="H42" s="19">
        <f t="shared" si="16"/>
        <v>0</v>
      </c>
      <c r="I42" s="19">
        <f t="shared" si="17"/>
        <v>0</v>
      </c>
      <c r="J42" s="12">
        <f t="shared" si="13"/>
        <v>0</v>
      </c>
      <c r="K42" s="19">
        <f t="shared" si="18"/>
        <v>0</v>
      </c>
      <c r="L42" s="19">
        <f t="shared" si="19"/>
        <v>0</v>
      </c>
    </row>
    <row r="43" spans="1:12" x14ac:dyDescent="0.3">
      <c r="A43" s="71"/>
      <c r="B43" s="54"/>
      <c r="C43" s="205"/>
      <c r="D43" s="206"/>
      <c r="E43" s="55" t="str">
        <f t="shared" si="14"/>
        <v>unfilled</v>
      </c>
      <c r="F43" s="55">
        <f t="shared" si="15"/>
        <v>0</v>
      </c>
      <c r="G43" s="12">
        <f t="shared" si="12"/>
        <v>0</v>
      </c>
      <c r="H43" s="19">
        <f t="shared" si="16"/>
        <v>0</v>
      </c>
      <c r="I43" s="19">
        <f t="shared" si="17"/>
        <v>0</v>
      </c>
      <c r="J43" s="12">
        <f t="shared" si="13"/>
        <v>0</v>
      </c>
      <c r="K43" s="19">
        <f t="shared" si="18"/>
        <v>0</v>
      </c>
      <c r="L43" s="19">
        <f t="shared" si="19"/>
        <v>0</v>
      </c>
    </row>
    <row r="44" spans="1:12" x14ac:dyDescent="0.3">
      <c r="A44" s="71"/>
      <c r="B44" s="54"/>
      <c r="C44" s="205"/>
      <c r="D44" s="206"/>
      <c r="E44" s="55" t="str">
        <f t="shared" si="14"/>
        <v>unfilled</v>
      </c>
      <c r="F44" s="55">
        <f t="shared" si="15"/>
        <v>0</v>
      </c>
      <c r="G44" s="12">
        <f t="shared" si="12"/>
        <v>0</v>
      </c>
      <c r="H44" s="19">
        <f t="shared" si="16"/>
        <v>0</v>
      </c>
      <c r="I44" s="19">
        <f t="shared" si="17"/>
        <v>0</v>
      </c>
      <c r="J44" s="12">
        <f t="shared" si="13"/>
        <v>0</v>
      </c>
      <c r="K44" s="19">
        <f t="shared" si="18"/>
        <v>0</v>
      </c>
      <c r="L44" s="19">
        <f t="shared" si="19"/>
        <v>0</v>
      </c>
    </row>
    <row r="45" spans="1:12" x14ac:dyDescent="0.3">
      <c r="A45" s="207"/>
      <c r="B45" s="54"/>
      <c r="C45" s="208"/>
      <c r="D45" s="209"/>
      <c r="E45" s="55" t="str">
        <f t="shared" si="14"/>
        <v>unfilled</v>
      </c>
      <c r="F45" s="55">
        <f t="shared" si="15"/>
        <v>0</v>
      </c>
      <c r="G45" s="12">
        <f t="shared" si="12"/>
        <v>0</v>
      </c>
      <c r="H45" s="19">
        <f t="shared" si="16"/>
        <v>0</v>
      </c>
      <c r="I45" s="19">
        <f t="shared" si="17"/>
        <v>0</v>
      </c>
      <c r="J45" s="12">
        <f t="shared" si="13"/>
        <v>0</v>
      </c>
      <c r="K45" s="19">
        <f t="shared" si="18"/>
        <v>0</v>
      </c>
      <c r="L45" s="19">
        <f t="shared" si="19"/>
        <v>0</v>
      </c>
    </row>
    <row r="46" spans="1:12" x14ac:dyDescent="0.3">
      <c r="A46" s="207"/>
      <c r="B46" s="54"/>
      <c r="C46" s="208"/>
      <c r="D46" s="209"/>
      <c r="E46" s="55" t="str">
        <f t="shared" si="14"/>
        <v>unfilled</v>
      </c>
      <c r="F46" s="55">
        <f t="shared" si="15"/>
        <v>0</v>
      </c>
      <c r="G46" s="12">
        <f t="shared" si="12"/>
        <v>0</v>
      </c>
      <c r="H46" s="19">
        <f t="shared" si="16"/>
        <v>0</v>
      </c>
      <c r="I46" s="19">
        <f t="shared" si="17"/>
        <v>0</v>
      </c>
      <c r="J46" s="12">
        <f t="shared" si="13"/>
        <v>0</v>
      </c>
      <c r="K46" s="19">
        <f t="shared" si="18"/>
        <v>0</v>
      </c>
      <c r="L46" s="19">
        <f t="shared" si="19"/>
        <v>0</v>
      </c>
    </row>
    <row r="47" spans="1:12" x14ac:dyDescent="0.3">
      <c r="A47" s="207"/>
      <c r="B47" s="54"/>
      <c r="C47" s="208"/>
      <c r="D47" s="209"/>
      <c r="E47" s="55" t="str">
        <f t="shared" si="14"/>
        <v>unfilled</v>
      </c>
      <c r="F47" s="55">
        <f t="shared" si="15"/>
        <v>0</v>
      </c>
      <c r="G47" s="12">
        <f t="shared" si="12"/>
        <v>0</v>
      </c>
      <c r="H47" s="19">
        <f t="shared" si="16"/>
        <v>0</v>
      </c>
      <c r="I47" s="19">
        <f t="shared" si="17"/>
        <v>0</v>
      </c>
      <c r="J47" s="12">
        <f t="shared" si="13"/>
        <v>0</v>
      </c>
      <c r="K47" s="19">
        <f t="shared" si="18"/>
        <v>0</v>
      </c>
      <c r="L47" s="19">
        <f t="shared" si="19"/>
        <v>0</v>
      </c>
    </row>
    <row r="48" spans="1:12" x14ac:dyDescent="0.3">
      <c r="A48" s="207"/>
      <c r="B48" s="54"/>
      <c r="C48" s="208"/>
      <c r="D48" s="209"/>
      <c r="E48" s="55" t="str">
        <f t="shared" si="14"/>
        <v>unfilled</v>
      </c>
      <c r="F48" s="55">
        <f t="shared" si="15"/>
        <v>0</v>
      </c>
      <c r="G48" s="12">
        <f t="shared" si="12"/>
        <v>0</v>
      </c>
      <c r="H48" s="19">
        <f t="shared" si="16"/>
        <v>0</v>
      </c>
      <c r="I48" s="19">
        <f t="shared" si="17"/>
        <v>0</v>
      </c>
      <c r="J48" s="12">
        <f t="shared" si="13"/>
        <v>0</v>
      </c>
      <c r="K48" s="19">
        <f t="shared" si="18"/>
        <v>0</v>
      </c>
      <c r="L48" s="19">
        <f t="shared" si="19"/>
        <v>0</v>
      </c>
    </row>
    <row r="49" spans="1:12" x14ac:dyDescent="0.3">
      <c r="A49" s="207"/>
      <c r="B49" s="54"/>
      <c r="C49" s="208"/>
      <c r="D49" s="209"/>
      <c r="E49" s="55" t="str">
        <f t="shared" si="14"/>
        <v>unfilled</v>
      </c>
      <c r="F49" s="55">
        <f t="shared" si="15"/>
        <v>0</v>
      </c>
      <c r="G49" s="12">
        <f t="shared" si="12"/>
        <v>0</v>
      </c>
      <c r="H49" s="19">
        <f t="shared" si="16"/>
        <v>0</v>
      </c>
      <c r="I49" s="19">
        <f t="shared" si="17"/>
        <v>0</v>
      </c>
      <c r="J49" s="12">
        <f t="shared" si="13"/>
        <v>0</v>
      </c>
      <c r="K49" s="19">
        <f t="shared" si="18"/>
        <v>0</v>
      </c>
      <c r="L49" s="19">
        <f t="shared" si="19"/>
        <v>0</v>
      </c>
    </row>
    <row r="50" spans="1:12" x14ac:dyDescent="0.3">
      <c r="A50" s="207"/>
      <c r="B50" s="54"/>
      <c r="C50" s="208"/>
      <c r="D50" s="209"/>
      <c r="E50" s="55" t="str">
        <f t="shared" si="14"/>
        <v>unfilled</v>
      </c>
      <c r="F50" s="55">
        <f t="shared" si="15"/>
        <v>0</v>
      </c>
      <c r="G50" s="12">
        <f t="shared" si="12"/>
        <v>0</v>
      </c>
      <c r="H50" s="19">
        <f t="shared" si="16"/>
        <v>0</v>
      </c>
      <c r="I50" s="19">
        <f t="shared" si="17"/>
        <v>0</v>
      </c>
      <c r="J50" s="12">
        <f t="shared" si="13"/>
        <v>0</v>
      </c>
      <c r="K50" s="19">
        <f t="shared" si="18"/>
        <v>0</v>
      </c>
      <c r="L50" s="19">
        <f t="shared" si="19"/>
        <v>0</v>
      </c>
    </row>
    <row r="51" spans="1:12" x14ac:dyDescent="0.3">
      <c r="A51" s="207"/>
      <c r="B51" s="54"/>
      <c r="C51" s="208"/>
      <c r="D51" s="209"/>
      <c r="E51" s="55" t="str">
        <f t="shared" si="14"/>
        <v>unfilled</v>
      </c>
      <c r="F51" s="55">
        <f t="shared" si="15"/>
        <v>0</v>
      </c>
      <c r="G51" s="12">
        <f t="shared" si="12"/>
        <v>0</v>
      </c>
      <c r="H51" s="19">
        <f t="shared" si="16"/>
        <v>0</v>
      </c>
      <c r="I51" s="19">
        <f t="shared" si="17"/>
        <v>0</v>
      </c>
      <c r="J51" s="12">
        <f t="shared" si="13"/>
        <v>0</v>
      </c>
      <c r="K51" s="19">
        <f t="shared" si="18"/>
        <v>0</v>
      </c>
      <c r="L51" s="19">
        <f t="shared" si="19"/>
        <v>0</v>
      </c>
    </row>
    <row r="52" spans="1:12" x14ac:dyDescent="0.3">
      <c r="A52" s="207"/>
      <c r="B52" s="54"/>
      <c r="C52" s="208"/>
      <c r="D52" s="209"/>
      <c r="E52" s="55" t="str">
        <f t="shared" si="14"/>
        <v>unfilled</v>
      </c>
      <c r="F52" s="55">
        <f t="shared" si="15"/>
        <v>0</v>
      </c>
      <c r="G52" s="12">
        <f t="shared" si="12"/>
        <v>0</v>
      </c>
      <c r="H52" s="19">
        <f t="shared" si="16"/>
        <v>0</v>
      </c>
      <c r="I52" s="19">
        <f t="shared" si="17"/>
        <v>0</v>
      </c>
      <c r="J52" s="12">
        <f t="shared" si="13"/>
        <v>0</v>
      </c>
      <c r="K52" s="19">
        <f t="shared" si="18"/>
        <v>0</v>
      </c>
      <c r="L52" s="19">
        <f t="shared" si="19"/>
        <v>0</v>
      </c>
    </row>
    <row r="53" spans="1:12" x14ac:dyDescent="0.3">
      <c r="A53" s="207"/>
      <c r="B53" s="54"/>
      <c r="C53" s="208"/>
      <c r="D53" s="209"/>
      <c r="E53" s="55" t="str">
        <f t="shared" si="14"/>
        <v>unfilled</v>
      </c>
      <c r="F53" s="55">
        <f t="shared" si="15"/>
        <v>0</v>
      </c>
      <c r="G53" s="12">
        <f t="shared" si="12"/>
        <v>0</v>
      </c>
      <c r="H53" s="19">
        <f t="shared" si="16"/>
        <v>0</v>
      </c>
      <c r="I53" s="19">
        <f t="shared" si="17"/>
        <v>0</v>
      </c>
      <c r="J53" s="12">
        <f t="shared" si="13"/>
        <v>0</v>
      </c>
      <c r="K53" s="19">
        <f t="shared" si="18"/>
        <v>0</v>
      </c>
      <c r="L53" s="19">
        <f t="shared" si="19"/>
        <v>0</v>
      </c>
    </row>
    <row r="54" spans="1:12" x14ac:dyDescent="0.3">
      <c r="A54" s="207"/>
      <c r="B54" s="54"/>
      <c r="C54" s="208"/>
      <c r="D54" s="209"/>
      <c r="E54" s="55" t="str">
        <f t="shared" si="14"/>
        <v>unfilled</v>
      </c>
      <c r="F54" s="55">
        <f t="shared" si="15"/>
        <v>0</v>
      </c>
      <c r="G54" s="12">
        <f t="shared" si="12"/>
        <v>0</v>
      </c>
      <c r="H54" s="19">
        <f t="shared" si="16"/>
        <v>0</v>
      </c>
      <c r="I54" s="19">
        <f t="shared" si="17"/>
        <v>0</v>
      </c>
      <c r="J54" s="12">
        <f t="shared" si="13"/>
        <v>0</v>
      </c>
      <c r="K54" s="19">
        <f t="shared" si="18"/>
        <v>0</v>
      </c>
      <c r="L54" s="19">
        <f t="shared" si="19"/>
        <v>0</v>
      </c>
    </row>
    <row r="55" spans="1:12" x14ac:dyDescent="0.3">
      <c r="A55" s="207"/>
      <c r="B55" s="54"/>
      <c r="C55" s="208"/>
      <c r="D55" s="209"/>
      <c r="E55" s="55" t="str">
        <f t="shared" si="14"/>
        <v>unfilled</v>
      </c>
      <c r="F55" s="55">
        <f t="shared" si="15"/>
        <v>0</v>
      </c>
      <c r="G55" s="12">
        <f t="shared" si="12"/>
        <v>0</v>
      </c>
      <c r="H55" s="19">
        <f t="shared" si="16"/>
        <v>0</v>
      </c>
      <c r="I55" s="19">
        <f t="shared" si="17"/>
        <v>0</v>
      </c>
      <c r="J55" s="12">
        <f t="shared" si="13"/>
        <v>0</v>
      </c>
      <c r="K55" s="19">
        <f t="shared" si="18"/>
        <v>0</v>
      </c>
      <c r="L55" s="19">
        <f t="shared" si="19"/>
        <v>0</v>
      </c>
    </row>
    <row r="56" spans="1:12" x14ac:dyDescent="0.3">
      <c r="A56" s="207"/>
      <c r="B56" s="54"/>
      <c r="C56" s="208"/>
      <c r="D56" s="209"/>
      <c r="E56" s="55" t="str">
        <f t="shared" si="14"/>
        <v>unfilled</v>
      </c>
      <c r="F56" s="55">
        <f t="shared" si="15"/>
        <v>0</v>
      </c>
      <c r="G56" s="12">
        <f t="shared" si="12"/>
        <v>0</v>
      </c>
      <c r="H56" s="19">
        <f t="shared" si="16"/>
        <v>0</v>
      </c>
      <c r="I56" s="19">
        <f t="shared" si="17"/>
        <v>0</v>
      </c>
      <c r="J56" s="12">
        <f t="shared" si="13"/>
        <v>0</v>
      </c>
      <c r="K56" s="19">
        <f t="shared" si="18"/>
        <v>0</v>
      </c>
      <c r="L56" s="19">
        <f t="shared" si="19"/>
        <v>0</v>
      </c>
    </row>
    <row r="57" spans="1:12" x14ac:dyDescent="0.3">
      <c r="A57" s="207"/>
      <c r="B57" s="54"/>
      <c r="C57" s="208"/>
      <c r="D57" s="209"/>
      <c r="E57" s="55" t="str">
        <f t="shared" si="14"/>
        <v>unfilled</v>
      </c>
      <c r="F57" s="55">
        <f t="shared" si="15"/>
        <v>0</v>
      </c>
      <c r="G57" s="12">
        <f t="shared" si="12"/>
        <v>0</v>
      </c>
      <c r="H57" s="19">
        <f t="shared" si="16"/>
        <v>0</v>
      </c>
      <c r="I57" s="19">
        <f t="shared" si="17"/>
        <v>0</v>
      </c>
      <c r="J57" s="12">
        <f t="shared" si="13"/>
        <v>0</v>
      </c>
      <c r="K57" s="19">
        <f t="shared" si="18"/>
        <v>0</v>
      </c>
      <c r="L57" s="19">
        <f t="shared" si="19"/>
        <v>0</v>
      </c>
    </row>
    <row r="58" spans="1:12" x14ac:dyDescent="0.3">
      <c r="A58" s="207"/>
      <c r="B58" s="54"/>
      <c r="C58" s="208"/>
      <c r="D58" s="209"/>
      <c r="E58" s="55" t="str">
        <f t="shared" si="14"/>
        <v>unfilled</v>
      </c>
      <c r="F58" s="55">
        <f t="shared" si="15"/>
        <v>0</v>
      </c>
      <c r="G58" s="12">
        <f t="shared" si="12"/>
        <v>0</v>
      </c>
      <c r="H58" s="19">
        <f t="shared" si="16"/>
        <v>0</v>
      </c>
      <c r="I58" s="19">
        <f t="shared" si="17"/>
        <v>0</v>
      </c>
      <c r="J58" s="12">
        <f t="shared" si="13"/>
        <v>0</v>
      </c>
      <c r="K58" s="19">
        <f t="shared" si="18"/>
        <v>0</v>
      </c>
      <c r="L58" s="19">
        <f t="shared" si="19"/>
        <v>0</v>
      </c>
    </row>
    <row r="59" spans="1:12" x14ac:dyDescent="0.3">
      <c r="A59" s="207"/>
      <c r="B59" s="54"/>
      <c r="C59" s="208"/>
      <c r="D59" s="209"/>
      <c r="E59" s="55" t="str">
        <f t="shared" si="14"/>
        <v>unfilled</v>
      </c>
      <c r="F59" s="55">
        <f t="shared" si="15"/>
        <v>0</v>
      </c>
      <c r="G59" s="12">
        <f t="shared" si="12"/>
        <v>0</v>
      </c>
      <c r="H59" s="19">
        <f t="shared" si="16"/>
        <v>0</v>
      </c>
      <c r="I59" s="19">
        <f t="shared" si="17"/>
        <v>0</v>
      </c>
      <c r="J59" s="12">
        <f t="shared" si="13"/>
        <v>0</v>
      </c>
      <c r="K59" s="19">
        <f t="shared" si="18"/>
        <v>0</v>
      </c>
      <c r="L59" s="19">
        <f t="shared" si="19"/>
        <v>0</v>
      </c>
    </row>
    <row r="60" spans="1:12" s="1" customFormat="1" x14ac:dyDescent="0.3">
      <c r="A60" s="78"/>
      <c r="B60" s="11" t="s">
        <v>13</v>
      </c>
      <c r="C60" s="79"/>
      <c r="D60" s="79"/>
      <c r="E60" s="79"/>
      <c r="F60" s="79"/>
      <c r="G60" s="79"/>
      <c r="H60" s="77">
        <f>SUM(H40:H59)</f>
        <v>0</v>
      </c>
      <c r="I60" s="77">
        <f>SUM(I40:I59)</f>
        <v>0</v>
      </c>
      <c r="J60" s="77">
        <f t="shared" ref="J60" si="20">SUM(J40:J59)</f>
        <v>0</v>
      </c>
      <c r="K60" s="77">
        <f>SUM(K40:K59)</f>
        <v>0</v>
      </c>
      <c r="L60" s="77">
        <f>SUM(L40:L59)</f>
        <v>0</v>
      </c>
    </row>
    <row r="61" spans="1:12" x14ac:dyDescent="0.3">
      <c r="A61" s="81" t="s">
        <v>75</v>
      </c>
      <c r="B61" s="81"/>
      <c r="C61" s="14"/>
      <c r="D61" s="14"/>
      <c r="E61" s="14"/>
      <c r="F61" s="14"/>
      <c r="G61" s="19"/>
    </row>
    <row r="62" spans="1:12" x14ac:dyDescent="0.3">
      <c r="A62" s="13"/>
      <c r="B62" s="11"/>
      <c r="C62" s="14"/>
      <c r="D62" s="14"/>
      <c r="E62" s="14"/>
      <c r="F62" s="14"/>
      <c r="G62" s="19"/>
    </row>
    <row r="63" spans="1:12" x14ac:dyDescent="0.3">
      <c r="A63" s="4" t="s">
        <v>3</v>
      </c>
      <c r="B63" s="9"/>
      <c r="C63" s="9"/>
      <c r="D63" s="9"/>
      <c r="E63" s="9"/>
      <c r="F63" s="9"/>
      <c r="L63" s="61">
        <f>L35+L60</f>
        <v>0</v>
      </c>
    </row>
    <row r="64" spans="1:12" x14ac:dyDescent="0.3">
      <c r="A64" s="16" t="s">
        <v>6</v>
      </c>
    </row>
    <row r="65" spans="1:1" x14ac:dyDescent="0.3">
      <c r="A65" s="15"/>
    </row>
  </sheetData>
  <sheetProtection algorithmName="SHA-512" hashValue="ic1YLDoUu0ruF/NsLqa7ihbOhQbTvNaYMFbWmTpA488FJpUM3nUDwC+MJabHxD6Ej4z+2vUHknSPYs9QFfuOxw==" saltValue="pBWQCXvqbYXViSCcPgPbjw==" spinCount="100000" sheet="1" selectLockedCells="1"/>
  <customSheetViews>
    <customSheetView guid="{0FED1CFE-2DD4-41CE-A04B-68DEBA5D2A38}" showPageBreaks="1" printArea="1">
      <selection activeCell="B1" sqref="B1"/>
      <pageMargins left="0.25" right="0.25" top="0.25" bottom="0.25" header="0" footer="0"/>
      <printOptions horizontalCentered="1" verticalCentered="1"/>
      <pageSetup scale="77" orientation="landscape"/>
      <headerFooter differentOddEven="1" differentFirst="1"/>
    </customSheetView>
    <customSheetView guid="{CE90A49D-D1F4-41C4-9F09-CD65997C02E6}">
      <selection activeCell="E13" sqref="E13"/>
      <pageMargins left="0.25" right="0.25" top="0.25" bottom="0.25" header="0" footer="0"/>
      <printOptions horizontalCentered="1" verticalCentered="1"/>
      <pageSetup scale="77" orientation="landscape"/>
      <headerFooter differentOddEven="1" differentFirst="1"/>
    </customSheetView>
    <customSheetView guid="{33B1B745-8793-4419-9A7E-C4F1C94CB636}" showPageBreaks="1" printArea="1" topLeftCell="A11">
      <selection activeCell="H30" sqref="H30"/>
      <pageMargins left="0.25" right="0.25" top="0.25" bottom="0.25" header="0" footer="0"/>
      <printOptions horizontalCentered="1" verticalCentered="1"/>
      <pageSetup scale="77" orientation="landscape"/>
      <headerFooter differentOddEven="1" differentFirst="1"/>
    </customSheetView>
    <customSheetView guid="{0A7332CA-D094-47A0-A6F7-86EE8820F0DB}" showPageBreaks="1" printArea="1" view="pageBreakPreview" showRuler="0" topLeftCell="A7">
      <selection activeCell="E12" sqref="E12"/>
      <pageMargins left="0.25" right="0.25" top="0.25" bottom="0.25" header="0" footer="0"/>
      <pageSetup scale="77" orientation="landscape"/>
      <headerFooter alignWithMargins="0"/>
    </customSheetView>
    <customSheetView guid="{5C45CE92-5865-42B0-A7B1-C1D81846A77D}" showPageBreaks="1" printArea="1" topLeftCell="A16">
      <selection activeCell="E4" sqref="E4"/>
      <pageMargins left="0.25" right="0.25" top="0.25" bottom="0.25" header="0" footer="0"/>
      <printOptions horizontalCentered="1" verticalCentered="1"/>
      <pageSetup scale="77" orientation="landscape"/>
      <headerFooter differentOddEven="1" differentFirst="1"/>
    </customSheetView>
    <customSheetView guid="{598C1E36-8F08-4BB1-90C4-58A0C77582D4}" showPageBreaks="1" printArea="1" topLeftCell="A16">
      <selection activeCell="E4" sqref="E4"/>
      <pageMargins left="0.25" right="0.25" top="0.25" bottom="0.25" header="0" footer="0"/>
      <printOptions horizontalCentered="1" verticalCentered="1"/>
      <pageSetup scale="77" orientation="landscape"/>
      <headerFooter differentOddEven="1" differentFirst="1"/>
    </customSheetView>
    <customSheetView guid="{9117A6E4-3188-4ED9-B4F9-227F3ED36B8E}" showPageBreaks="1" printArea="1">
      <selection activeCell="E13" sqref="E13"/>
      <pageMargins left="0.25" right="0.25" top="0.25" bottom="0.25" header="0" footer="0"/>
      <printOptions horizontalCentered="1" verticalCentered="1"/>
      <pageSetup scale="77" orientation="landscape"/>
      <headerFooter differentOddEven="1" differentFirst="1"/>
    </customSheetView>
  </customSheetViews>
  <mergeCells count="8">
    <mergeCell ref="B38:F38"/>
    <mergeCell ref="B12:G12"/>
    <mergeCell ref="B6:D6"/>
    <mergeCell ref="B5:D5"/>
    <mergeCell ref="A1:L1"/>
    <mergeCell ref="A2:L2"/>
    <mergeCell ref="A3:L3"/>
    <mergeCell ref="A4:L4"/>
  </mergeCells>
  <phoneticPr fontId="0" type="noConversion"/>
  <printOptions horizontalCentered="1" verticalCentered="1"/>
  <pageMargins left="0.25" right="0.25" top="0.25" bottom="0.25" header="0" footer="0"/>
  <pageSetup scale="80" fitToHeight="0" orientation="landscape" r:id="rId1"/>
  <headerFooter differentOddEven="1" differentFirst="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3"/>
  <sheetViews>
    <sheetView topLeftCell="A3" zoomScaleNormal="100" workbookViewId="0">
      <selection activeCell="F17" sqref="F17"/>
    </sheetView>
  </sheetViews>
  <sheetFormatPr defaultColWidth="11.44140625" defaultRowHeight="14.4" x14ac:dyDescent="0.3"/>
  <cols>
    <col min="1" max="1" width="40.6640625" style="2" customWidth="1"/>
    <col min="2" max="2" width="15.44140625" style="2" customWidth="1"/>
    <col min="3" max="3" width="12.88671875" style="2" bestFit="1" customWidth="1"/>
    <col min="4" max="4" width="8.88671875" style="2" customWidth="1"/>
    <col min="5" max="5" width="9.88671875" style="2" bestFit="1" customWidth="1"/>
    <col min="6" max="6" width="10.88671875" style="2" bestFit="1" customWidth="1"/>
    <col min="7" max="7" width="14" style="2" bestFit="1" customWidth="1"/>
    <col min="8" max="8" width="21.5546875" style="2" bestFit="1" customWidth="1"/>
    <col min="9" max="9" width="10.5546875" style="2" bestFit="1" customWidth="1"/>
    <col min="10" max="10" width="14.6640625" style="2" bestFit="1" customWidth="1"/>
    <col min="11" max="16384" width="11.44140625" style="2"/>
  </cols>
  <sheetData>
    <row r="1" spans="1:10" s="3" customFormat="1" ht="18" x14ac:dyDescent="0.35">
      <c r="A1" s="229" t="s">
        <v>0</v>
      </c>
      <c r="B1" s="229"/>
      <c r="C1" s="229"/>
      <c r="D1" s="229"/>
      <c r="E1" s="229"/>
      <c r="F1" s="229"/>
      <c r="G1" s="229"/>
      <c r="H1" s="229"/>
      <c r="I1" s="229"/>
      <c r="J1" s="229"/>
    </row>
    <row r="2" spans="1:10" s="3" customFormat="1" ht="18" x14ac:dyDescent="0.35">
      <c r="A2" s="229" t="s">
        <v>1</v>
      </c>
      <c r="B2" s="229"/>
      <c r="C2" s="229"/>
      <c r="D2" s="229"/>
      <c r="E2" s="229"/>
      <c r="F2" s="229"/>
      <c r="G2" s="229"/>
      <c r="H2" s="229"/>
      <c r="I2" s="229"/>
      <c r="J2" s="229"/>
    </row>
    <row r="3" spans="1:10" s="3" customFormat="1" ht="18" x14ac:dyDescent="0.35">
      <c r="A3" s="229" t="s">
        <v>572</v>
      </c>
      <c r="B3" s="229"/>
      <c r="C3" s="229"/>
      <c r="D3" s="229"/>
      <c r="E3" s="229"/>
      <c r="F3" s="229"/>
      <c r="G3" s="229"/>
      <c r="H3" s="229"/>
      <c r="I3" s="229"/>
      <c r="J3" s="229"/>
    </row>
    <row r="4" spans="1:10" s="3" customFormat="1" ht="18" x14ac:dyDescent="0.35">
      <c r="A4" s="229" t="s">
        <v>392</v>
      </c>
      <c r="B4" s="229"/>
      <c r="C4" s="229"/>
      <c r="D4" s="229"/>
      <c r="E4" s="229"/>
      <c r="F4" s="229"/>
      <c r="G4" s="229"/>
      <c r="H4" s="229"/>
      <c r="I4" s="229"/>
      <c r="J4" s="229"/>
    </row>
    <row r="5" spans="1:10" s="4" customFormat="1" x14ac:dyDescent="0.3">
      <c r="A5" s="1" t="s">
        <v>69</v>
      </c>
      <c r="B5" s="1"/>
      <c r="C5" s="232">
        <f>'Step 1 Account Information'!B5</f>
        <v>0</v>
      </c>
      <c r="D5" s="232"/>
      <c r="E5" s="232"/>
      <c r="F5" s="232"/>
      <c r="G5" s="232"/>
      <c r="H5" s="232"/>
      <c r="I5" s="232"/>
      <c r="J5" s="232"/>
    </row>
    <row r="6" spans="1:10" s="4" customFormat="1" x14ac:dyDescent="0.3">
      <c r="A6" s="1" t="s">
        <v>64</v>
      </c>
      <c r="B6" s="1"/>
      <c r="C6" s="232" t="e">
        <f>'Step 1 Account Information'!B7</f>
        <v>#N/A</v>
      </c>
      <c r="D6" s="232"/>
      <c r="E6" s="232"/>
      <c r="F6" s="232"/>
      <c r="G6" s="232"/>
      <c r="H6" s="232"/>
      <c r="I6" s="232"/>
      <c r="J6" s="232"/>
    </row>
    <row r="7" spans="1:10" s="4" customFormat="1" x14ac:dyDescent="0.3"/>
    <row r="8" spans="1:10" s="4" customFormat="1" x14ac:dyDescent="0.3">
      <c r="A8" s="4" t="s">
        <v>94</v>
      </c>
    </row>
    <row r="9" spans="1:10" x14ac:dyDescent="0.3">
      <c r="A9" s="230" t="s">
        <v>62</v>
      </c>
      <c r="B9" s="230" t="s">
        <v>573</v>
      </c>
      <c r="C9" s="198" t="s">
        <v>26</v>
      </c>
      <c r="D9" s="58" t="s">
        <v>18</v>
      </c>
      <c r="E9" s="58" t="s">
        <v>22</v>
      </c>
      <c r="F9" s="58" t="s">
        <v>19</v>
      </c>
      <c r="G9" s="58" t="s">
        <v>20</v>
      </c>
      <c r="H9" s="230" t="s">
        <v>71</v>
      </c>
      <c r="I9" s="58" t="s">
        <v>14</v>
      </c>
      <c r="J9" s="231" t="s">
        <v>72</v>
      </c>
    </row>
    <row r="10" spans="1:10" x14ac:dyDescent="0.3">
      <c r="A10" s="230"/>
      <c r="B10" s="230"/>
      <c r="C10" s="198" t="s">
        <v>77</v>
      </c>
      <c r="D10" s="58" t="s">
        <v>8</v>
      </c>
      <c r="E10" s="58" t="s">
        <v>23</v>
      </c>
      <c r="F10" s="58" t="s">
        <v>24</v>
      </c>
      <c r="G10" s="67" t="s">
        <v>21</v>
      </c>
      <c r="H10" s="230"/>
      <c r="I10" s="58" t="s">
        <v>25</v>
      </c>
      <c r="J10" s="231"/>
    </row>
    <row r="11" spans="1:10" x14ac:dyDescent="0.3">
      <c r="A11" s="70"/>
      <c r="B11" s="70"/>
      <c r="C11" s="71"/>
      <c r="D11" s="72"/>
      <c r="E11" s="73"/>
      <c r="F11" s="54"/>
      <c r="G11" s="54"/>
      <c r="H11" s="74">
        <f>ROUND(+D11*E11*F11*G11,0)</f>
        <v>0</v>
      </c>
      <c r="I11" s="74">
        <f>ROUND(IF(C11=1,H11*7.65%,0),0)</f>
        <v>0</v>
      </c>
      <c r="J11" s="75">
        <f>I11+H11</f>
        <v>0</v>
      </c>
    </row>
    <row r="12" spans="1:10" x14ac:dyDescent="0.3">
      <c r="A12" s="70"/>
      <c r="B12" s="70"/>
      <c r="C12" s="71"/>
      <c r="D12" s="72"/>
      <c r="E12" s="73"/>
      <c r="F12" s="54"/>
      <c r="G12" s="54"/>
      <c r="H12" s="74">
        <f t="shared" ref="H12:H17" si="0">ROUND(+D12*E12*F12*G12,0)</f>
        <v>0</v>
      </c>
      <c r="I12" s="74">
        <f t="shared" ref="I12:I17" si="1">ROUND(IF(C12=1,H12*7.65%,0),0)</f>
        <v>0</v>
      </c>
      <c r="J12" s="75">
        <f t="shared" ref="J12:J17" si="2">I12+H12</f>
        <v>0</v>
      </c>
    </row>
    <row r="13" spans="1:10" x14ac:dyDescent="0.3">
      <c r="A13" s="70"/>
      <c r="B13" s="70"/>
      <c r="C13" s="71"/>
      <c r="D13" s="72"/>
      <c r="E13" s="73"/>
      <c r="F13" s="54"/>
      <c r="G13" s="54"/>
      <c r="H13" s="74">
        <f t="shared" si="0"/>
        <v>0</v>
      </c>
      <c r="I13" s="74">
        <f t="shared" si="1"/>
        <v>0</v>
      </c>
      <c r="J13" s="75">
        <f t="shared" si="2"/>
        <v>0</v>
      </c>
    </row>
    <row r="14" spans="1:10" x14ac:dyDescent="0.3">
      <c r="A14" s="70"/>
      <c r="B14" s="70"/>
      <c r="C14" s="71"/>
      <c r="D14" s="72"/>
      <c r="E14" s="73"/>
      <c r="F14" s="54"/>
      <c r="G14" s="54"/>
      <c r="H14" s="74">
        <f t="shared" si="0"/>
        <v>0</v>
      </c>
      <c r="I14" s="74">
        <f t="shared" si="1"/>
        <v>0</v>
      </c>
      <c r="J14" s="75">
        <f t="shared" si="2"/>
        <v>0</v>
      </c>
    </row>
    <row r="15" spans="1:10" x14ac:dyDescent="0.3">
      <c r="A15" s="70"/>
      <c r="B15" s="70"/>
      <c r="C15" s="71"/>
      <c r="D15" s="72"/>
      <c r="E15" s="73"/>
      <c r="F15" s="54"/>
      <c r="G15" s="54"/>
      <c r="H15" s="74">
        <f t="shared" si="0"/>
        <v>0</v>
      </c>
      <c r="I15" s="74">
        <f t="shared" si="1"/>
        <v>0</v>
      </c>
      <c r="J15" s="75">
        <f t="shared" si="2"/>
        <v>0</v>
      </c>
    </row>
    <row r="16" spans="1:10" x14ac:dyDescent="0.3">
      <c r="A16" s="70"/>
      <c r="B16" s="70"/>
      <c r="C16" s="71"/>
      <c r="D16" s="72"/>
      <c r="E16" s="73"/>
      <c r="F16" s="54"/>
      <c r="G16" s="54"/>
      <c r="H16" s="74">
        <f t="shared" si="0"/>
        <v>0</v>
      </c>
      <c r="I16" s="74">
        <f t="shared" si="1"/>
        <v>0</v>
      </c>
      <c r="J16" s="75">
        <f t="shared" si="2"/>
        <v>0</v>
      </c>
    </row>
    <row r="17" spans="1:10" x14ac:dyDescent="0.3">
      <c r="A17" s="70"/>
      <c r="B17" s="70"/>
      <c r="C17" s="71"/>
      <c r="D17" s="72"/>
      <c r="E17" s="73"/>
      <c r="F17" s="54"/>
      <c r="G17" s="54"/>
      <c r="H17" s="74">
        <f t="shared" si="0"/>
        <v>0</v>
      </c>
      <c r="I17" s="74">
        <f t="shared" si="1"/>
        <v>0</v>
      </c>
      <c r="J17" s="75">
        <f t="shared" si="2"/>
        <v>0</v>
      </c>
    </row>
    <row r="18" spans="1:10" x14ac:dyDescent="0.3">
      <c r="A18" s="70"/>
      <c r="B18" s="70"/>
      <c r="C18" s="71"/>
      <c r="D18" s="72"/>
      <c r="E18" s="73"/>
      <c r="F18" s="54"/>
      <c r="G18" s="54"/>
      <c r="H18" s="74">
        <f t="shared" ref="H18:H30" si="3">ROUND(+D18*E18*F18*G18,0)</f>
        <v>0</v>
      </c>
      <c r="I18" s="74">
        <f t="shared" ref="I18:I30" si="4">ROUND(IF(C18=1,H18*7.65%,0),0)</f>
        <v>0</v>
      </c>
      <c r="J18" s="75">
        <f>I18+H18</f>
        <v>0</v>
      </c>
    </row>
    <row r="19" spans="1:10" x14ac:dyDescent="0.3">
      <c r="A19" s="70"/>
      <c r="B19" s="70"/>
      <c r="C19" s="71"/>
      <c r="D19" s="72"/>
      <c r="E19" s="73"/>
      <c r="F19" s="54"/>
      <c r="G19" s="54"/>
      <c r="H19" s="74">
        <f t="shared" si="3"/>
        <v>0</v>
      </c>
      <c r="I19" s="74">
        <f t="shared" si="4"/>
        <v>0</v>
      </c>
      <c r="J19" s="75">
        <f t="shared" ref="J19:J30" si="5">I19+H19</f>
        <v>0</v>
      </c>
    </row>
    <row r="20" spans="1:10" x14ac:dyDescent="0.3">
      <c r="A20" s="70"/>
      <c r="B20" s="70"/>
      <c r="C20" s="71"/>
      <c r="D20" s="72"/>
      <c r="E20" s="73"/>
      <c r="F20" s="54"/>
      <c r="G20" s="54"/>
      <c r="H20" s="74">
        <f t="shared" si="3"/>
        <v>0</v>
      </c>
      <c r="I20" s="74">
        <f t="shared" si="4"/>
        <v>0</v>
      </c>
      <c r="J20" s="75">
        <f t="shared" si="5"/>
        <v>0</v>
      </c>
    </row>
    <row r="21" spans="1:10" x14ac:dyDescent="0.3">
      <c r="A21" s="70"/>
      <c r="B21" s="70"/>
      <c r="C21" s="71"/>
      <c r="D21" s="72"/>
      <c r="E21" s="73"/>
      <c r="F21" s="54"/>
      <c r="G21" s="54"/>
      <c r="H21" s="74">
        <f t="shared" si="3"/>
        <v>0</v>
      </c>
      <c r="I21" s="74">
        <f t="shared" si="4"/>
        <v>0</v>
      </c>
      <c r="J21" s="75">
        <f t="shared" si="5"/>
        <v>0</v>
      </c>
    </row>
    <row r="22" spans="1:10" x14ac:dyDescent="0.3">
      <c r="A22" s="70"/>
      <c r="B22" s="70"/>
      <c r="C22" s="71"/>
      <c r="D22" s="72"/>
      <c r="E22" s="73"/>
      <c r="F22" s="54"/>
      <c r="G22" s="54"/>
      <c r="H22" s="74">
        <f t="shared" si="3"/>
        <v>0</v>
      </c>
      <c r="I22" s="74">
        <f t="shared" si="4"/>
        <v>0</v>
      </c>
      <c r="J22" s="75">
        <f t="shared" si="5"/>
        <v>0</v>
      </c>
    </row>
    <row r="23" spans="1:10" x14ac:dyDescent="0.3">
      <c r="A23" s="70"/>
      <c r="B23" s="70"/>
      <c r="C23" s="71"/>
      <c r="D23" s="72"/>
      <c r="E23" s="73"/>
      <c r="F23" s="54"/>
      <c r="G23" s="54"/>
      <c r="H23" s="74">
        <f t="shared" si="3"/>
        <v>0</v>
      </c>
      <c r="I23" s="74">
        <f t="shared" si="4"/>
        <v>0</v>
      </c>
      <c r="J23" s="75">
        <f t="shared" si="5"/>
        <v>0</v>
      </c>
    </row>
    <row r="24" spans="1:10" x14ac:dyDescent="0.3">
      <c r="A24" s="70"/>
      <c r="B24" s="70"/>
      <c r="C24" s="71"/>
      <c r="D24" s="72"/>
      <c r="E24" s="73"/>
      <c r="F24" s="54"/>
      <c r="G24" s="54"/>
      <c r="H24" s="74">
        <f t="shared" si="3"/>
        <v>0</v>
      </c>
      <c r="I24" s="74">
        <f t="shared" si="4"/>
        <v>0</v>
      </c>
      <c r="J24" s="75">
        <f t="shared" si="5"/>
        <v>0</v>
      </c>
    </row>
    <row r="25" spans="1:10" x14ac:dyDescent="0.3">
      <c r="A25" s="70"/>
      <c r="B25" s="70"/>
      <c r="C25" s="71"/>
      <c r="D25" s="72"/>
      <c r="E25" s="73"/>
      <c r="F25" s="54"/>
      <c r="G25" s="54"/>
      <c r="H25" s="74">
        <f t="shared" si="3"/>
        <v>0</v>
      </c>
      <c r="I25" s="74">
        <f t="shared" si="4"/>
        <v>0</v>
      </c>
      <c r="J25" s="75">
        <f t="shared" si="5"/>
        <v>0</v>
      </c>
    </row>
    <row r="26" spans="1:10" x14ac:dyDescent="0.3">
      <c r="A26" s="70"/>
      <c r="B26" s="70"/>
      <c r="C26" s="71"/>
      <c r="D26" s="72"/>
      <c r="E26" s="73"/>
      <c r="F26" s="54"/>
      <c r="G26" s="54"/>
      <c r="H26" s="74">
        <f t="shared" si="3"/>
        <v>0</v>
      </c>
      <c r="I26" s="74">
        <f t="shared" si="4"/>
        <v>0</v>
      </c>
      <c r="J26" s="75">
        <f t="shared" si="5"/>
        <v>0</v>
      </c>
    </row>
    <row r="27" spans="1:10" x14ac:dyDescent="0.3">
      <c r="A27" s="70"/>
      <c r="B27" s="70"/>
      <c r="C27" s="71"/>
      <c r="D27" s="72"/>
      <c r="E27" s="73"/>
      <c r="F27" s="54"/>
      <c r="G27" s="54"/>
      <c r="H27" s="74">
        <f t="shared" si="3"/>
        <v>0</v>
      </c>
      <c r="I27" s="74">
        <f t="shared" si="4"/>
        <v>0</v>
      </c>
      <c r="J27" s="75">
        <f t="shared" si="5"/>
        <v>0</v>
      </c>
    </row>
    <row r="28" spans="1:10" x14ac:dyDescent="0.3">
      <c r="A28" s="70"/>
      <c r="B28" s="70"/>
      <c r="C28" s="71"/>
      <c r="D28" s="72"/>
      <c r="E28" s="73"/>
      <c r="F28" s="54"/>
      <c r="G28" s="54"/>
      <c r="H28" s="74">
        <f t="shared" si="3"/>
        <v>0</v>
      </c>
      <c r="I28" s="74">
        <f t="shared" si="4"/>
        <v>0</v>
      </c>
      <c r="J28" s="75">
        <f t="shared" si="5"/>
        <v>0</v>
      </c>
    </row>
    <row r="29" spans="1:10" x14ac:dyDescent="0.3">
      <c r="A29" s="70"/>
      <c r="B29" s="70"/>
      <c r="C29" s="71"/>
      <c r="D29" s="72"/>
      <c r="E29" s="73"/>
      <c r="F29" s="54"/>
      <c r="G29" s="54"/>
      <c r="H29" s="74">
        <f t="shared" si="3"/>
        <v>0</v>
      </c>
      <c r="I29" s="74">
        <f t="shared" si="4"/>
        <v>0</v>
      </c>
      <c r="J29" s="75">
        <f t="shared" si="5"/>
        <v>0</v>
      </c>
    </row>
    <row r="30" spans="1:10" x14ac:dyDescent="0.3">
      <c r="A30" s="70"/>
      <c r="B30" s="70"/>
      <c r="C30" s="71"/>
      <c r="D30" s="72"/>
      <c r="E30" s="73"/>
      <c r="F30" s="54"/>
      <c r="G30" s="54"/>
      <c r="H30" s="74">
        <f t="shared" si="3"/>
        <v>0</v>
      </c>
      <c r="I30" s="74">
        <f t="shared" si="4"/>
        <v>0</v>
      </c>
      <c r="J30" s="75">
        <f t="shared" si="5"/>
        <v>0</v>
      </c>
    </row>
    <row r="31" spans="1:10" x14ac:dyDescent="0.3">
      <c r="A31" s="1" t="s">
        <v>27</v>
      </c>
      <c r="B31" s="1"/>
      <c r="C31" s="1"/>
      <c r="H31" s="68">
        <f>SUM(H11:H30)</f>
        <v>0</v>
      </c>
      <c r="I31" s="68">
        <f>SUM(I11:I30)</f>
        <v>0</v>
      </c>
      <c r="J31" s="69">
        <f>SUM(J11:J30)</f>
        <v>0</v>
      </c>
    </row>
    <row r="32" spans="1:10" x14ac:dyDescent="0.3">
      <c r="A32" s="2" t="s">
        <v>28</v>
      </c>
      <c r="C32" s="1"/>
      <c r="H32" s="7"/>
    </row>
    <row r="33" spans="3:8" x14ac:dyDescent="0.3">
      <c r="C33" s="1"/>
      <c r="H33" s="7"/>
    </row>
  </sheetData>
  <sheetProtection algorithmName="SHA-512" hashValue="R2urwAEz4umbCU6O0juYEJkavH4/5rSj3gXUFYX4O5RtY6ytU6mOUC5teAcnz8tkFv00SbHaPmePzKMqAdChiA==" saltValue="ugvlB2Htj/aDY+J1/Koo8A==" spinCount="100000" sheet="1" selectLockedCells="1"/>
  <customSheetViews>
    <customSheetView guid="{0FED1CFE-2DD4-41CE-A04B-68DEBA5D2A38}" showPageBreaks="1">
      <selection activeCell="B12" sqref="B12"/>
      <pageMargins left="0.25" right="0.25" top="0.25" bottom="0.25" header="0" footer="0"/>
      <printOptions horizontalCentered="1" verticalCentered="1"/>
      <pageSetup scale="92" orientation="landscape" horizontalDpi="1200" verticalDpi="1200"/>
      <headerFooter differentOddEven="1" differentFirst="1"/>
    </customSheetView>
    <customSheetView guid="{CE90A49D-D1F4-41C4-9F09-CD65997C02E6}" topLeftCell="A12">
      <selection activeCell="F17" sqref="F17"/>
      <pageMargins left="0.25" right="0.25" top="0.25" bottom="0.25" header="0" footer="0"/>
      <printOptions horizontalCentered="1" verticalCentered="1"/>
      <pageSetup scale="92" orientation="landscape" horizontalDpi="1200" verticalDpi="1200"/>
      <headerFooter differentOddEven="1" differentFirst="1"/>
    </customSheetView>
    <customSheetView guid="{33B1B745-8793-4419-9A7E-C4F1C94CB636}" topLeftCell="A10">
      <selection activeCell="H31" sqref="H31"/>
      <pageMargins left="0.25" right="0.25" top="0.25" bottom="0.25" header="0" footer="0"/>
      <printOptions horizontalCentered="1" verticalCentered="1"/>
      <pageSetup scale="92" orientation="landscape" horizontalDpi="1200" verticalDpi="1200"/>
      <headerFooter differentOddEven="1" differentFirst="1"/>
    </customSheetView>
    <customSheetView guid="{0A7332CA-D094-47A0-A6F7-86EE8820F0DB}" showRuler="0" topLeftCell="A4">
      <selection activeCell="E17" sqref="E17"/>
      <pageMargins left="0.25" right="0.25" top="0.25" bottom="0.25" header="0" footer="0"/>
      <pageSetup scale="92" orientation="landscape" horizontalDpi="1200" verticalDpi="1200"/>
      <headerFooter alignWithMargins="0"/>
    </customSheetView>
    <customSheetView guid="{5C45CE92-5865-42B0-A7B1-C1D81846A77D}" showPageBreaks="1">
      <selection activeCell="I26" sqref="I26"/>
      <pageMargins left="0.25" right="0.25" top="0.25" bottom="0.25" header="0" footer="0"/>
      <printOptions horizontalCentered="1" verticalCentered="1"/>
      <pageSetup scale="92" orientation="landscape" horizontalDpi="1200" verticalDpi="1200"/>
      <headerFooter differentOddEven="1" differentFirst="1"/>
    </customSheetView>
    <customSheetView guid="{598C1E36-8F08-4BB1-90C4-58A0C77582D4}">
      <selection activeCell="I26" sqref="I26"/>
      <pageMargins left="0.25" right="0.25" top="0.25" bottom="0.25" header="0" footer="0"/>
      <printOptions horizontalCentered="1" verticalCentered="1"/>
      <pageSetup scale="92" orientation="landscape" horizontalDpi="1200" verticalDpi="1200"/>
      <headerFooter differentOddEven="1" differentFirst="1"/>
    </customSheetView>
    <customSheetView guid="{9117A6E4-3188-4ED9-B4F9-227F3ED36B8E}" showPageBreaks="1" topLeftCell="A12">
      <selection activeCell="F17" sqref="F17"/>
      <pageMargins left="0.25" right="0.25" top="0.25" bottom="0.25" header="0" footer="0"/>
      <printOptions horizontalCentered="1" verticalCentered="1"/>
      <pageSetup scale="92" orientation="landscape" horizontalDpi="1200" verticalDpi="1200"/>
      <headerFooter differentOddEven="1" differentFirst="1"/>
    </customSheetView>
  </customSheetViews>
  <mergeCells count="10">
    <mergeCell ref="B9:B10"/>
    <mergeCell ref="A4:J4"/>
    <mergeCell ref="A1:J1"/>
    <mergeCell ref="A2:J2"/>
    <mergeCell ref="A3:J3"/>
    <mergeCell ref="A9:A10"/>
    <mergeCell ref="H9:H10"/>
    <mergeCell ref="J9:J10"/>
    <mergeCell ref="C5:J5"/>
    <mergeCell ref="C6:J6"/>
  </mergeCells>
  <phoneticPr fontId="2" type="noConversion"/>
  <dataValidations count="1">
    <dataValidation type="list" allowBlank="1" showInputMessage="1" showErrorMessage="1" sqref="B11:B30" xr:uid="{00000000-0002-0000-0D00-000000000000}">
      <formula1>"Yes"</formula1>
    </dataValidation>
  </dataValidations>
  <printOptions horizontalCentered="1" verticalCentered="1"/>
  <pageMargins left="0.25" right="0.25" top="0.25" bottom="0.25" header="0" footer="0"/>
  <pageSetup scale="94" orientation="landscape" horizontalDpi="1200" verticalDpi="1200" r:id="rId1"/>
  <headerFooter differentOddEven="1" differentFirst="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26"/>
  <sheetViews>
    <sheetView zoomScaleNormal="100" zoomScaleSheetLayoutView="100" workbookViewId="0">
      <selection activeCell="B22" sqref="B22"/>
    </sheetView>
  </sheetViews>
  <sheetFormatPr defaultColWidth="11.44140625" defaultRowHeight="14.4" x14ac:dyDescent="0.3"/>
  <cols>
    <col min="1" max="1" width="44.109375" style="88" customWidth="1"/>
    <col min="2" max="2" width="42.109375" style="85" bestFit="1" customWidth="1"/>
    <col min="3" max="16384" width="11.44140625" style="88"/>
  </cols>
  <sheetData>
    <row r="1" spans="1:2" s="84" customFormat="1" ht="18" x14ac:dyDescent="0.35">
      <c r="A1" s="233" t="s">
        <v>0</v>
      </c>
      <c r="B1" s="233"/>
    </row>
    <row r="2" spans="1:2" s="84" customFormat="1" ht="18" x14ac:dyDescent="0.35">
      <c r="A2" s="233" t="s">
        <v>1</v>
      </c>
      <c r="B2" s="233"/>
    </row>
    <row r="3" spans="1:2" s="84" customFormat="1" ht="18" x14ac:dyDescent="0.35">
      <c r="A3" s="233" t="s">
        <v>53</v>
      </c>
      <c r="B3" s="233"/>
    </row>
    <row r="4" spans="1:2" s="84" customFormat="1" ht="18" x14ac:dyDescent="0.35">
      <c r="A4" s="233" t="s">
        <v>392</v>
      </c>
      <c r="B4" s="233"/>
    </row>
    <row r="5" spans="1:2" s="84" customFormat="1" x14ac:dyDescent="0.3">
      <c r="B5" s="85"/>
    </row>
    <row r="6" spans="1:2" s="84" customFormat="1" ht="15.6" x14ac:dyDescent="0.3">
      <c r="A6" s="201" t="s">
        <v>33</v>
      </c>
      <c r="B6" s="85"/>
    </row>
    <row r="7" spans="1:2" s="84" customFormat="1" x14ac:dyDescent="0.3">
      <c r="B7" s="85"/>
    </row>
    <row r="8" spans="1:2" s="87" customFormat="1" x14ac:dyDescent="0.3">
      <c r="A8" s="86" t="s">
        <v>69</v>
      </c>
      <c r="B8" s="51">
        <f>'Step 1 Account Information'!B5</f>
        <v>0</v>
      </c>
    </row>
    <row r="9" spans="1:2" s="87" customFormat="1" x14ac:dyDescent="0.3">
      <c r="A9" s="86" t="s">
        <v>64</v>
      </c>
      <c r="B9" s="51" t="e">
        <f>'Step 1 Account Information'!B7:D7</f>
        <v>#N/A</v>
      </c>
    </row>
    <row r="10" spans="1:2" ht="43.2" customHeight="1" x14ac:dyDescent="0.3"/>
    <row r="11" spans="1:2" x14ac:dyDescent="0.3">
      <c r="A11" s="89" t="s">
        <v>4</v>
      </c>
      <c r="B11" s="90" t="s">
        <v>371</v>
      </c>
    </row>
    <row r="12" spans="1:2" x14ac:dyDescent="0.3">
      <c r="A12" s="91" t="s">
        <v>67</v>
      </c>
      <c r="B12" s="92"/>
    </row>
    <row r="13" spans="1:2" x14ac:dyDescent="0.3">
      <c r="A13" s="91" t="s">
        <v>5</v>
      </c>
      <c r="B13" s="92"/>
    </row>
    <row r="14" spans="1:2" x14ac:dyDescent="0.3">
      <c r="A14" s="91" t="s">
        <v>66</v>
      </c>
      <c r="B14" s="92"/>
    </row>
    <row r="15" spans="1:2" x14ac:dyDescent="0.3">
      <c r="A15" s="80" t="s">
        <v>68</v>
      </c>
      <c r="B15" s="92"/>
    </row>
    <row r="16" spans="1:2" x14ac:dyDescent="0.3">
      <c r="A16" s="93" t="s">
        <v>73</v>
      </c>
      <c r="B16" s="94">
        <f>SUM(B12:B15)</f>
        <v>0</v>
      </c>
    </row>
    <row r="17" spans="1:4" x14ac:dyDescent="0.3">
      <c r="A17" s="95" t="s">
        <v>6</v>
      </c>
      <c r="B17" s="23"/>
    </row>
    <row r="18" spans="1:4" x14ac:dyDescent="0.3">
      <c r="A18" s="95"/>
      <c r="B18" s="23"/>
    </row>
    <row r="19" spans="1:4" x14ac:dyDescent="0.3">
      <c r="A19" s="96"/>
      <c r="B19" s="24"/>
      <c r="D19" s="97" t="s">
        <v>33</v>
      </c>
    </row>
    <row r="20" spans="1:4" x14ac:dyDescent="0.3">
      <c r="A20" s="202"/>
      <c r="B20" s="90" t="s">
        <v>372</v>
      </c>
      <c r="D20" s="97"/>
    </row>
    <row r="21" spans="1:4" x14ac:dyDescent="0.3">
      <c r="A21" s="80" t="s">
        <v>574</v>
      </c>
      <c r="B21" s="88"/>
      <c r="D21" s="97"/>
    </row>
    <row r="22" spans="1:4" x14ac:dyDescent="0.3">
      <c r="A22" s="98"/>
      <c r="B22" s="99"/>
      <c r="D22" s="97"/>
    </row>
    <row r="23" spans="1:4" x14ac:dyDescent="0.3">
      <c r="A23" s="98"/>
      <c r="B23" s="99"/>
      <c r="D23" s="97"/>
    </row>
    <row r="24" spans="1:4" x14ac:dyDescent="0.3">
      <c r="A24" s="98"/>
      <c r="B24" s="99"/>
      <c r="D24" s="97"/>
    </row>
    <row r="25" spans="1:4" x14ac:dyDescent="0.3">
      <c r="A25" s="96" t="s">
        <v>76</v>
      </c>
      <c r="B25" s="100">
        <f>SUM(B22:B24)</f>
        <v>0</v>
      </c>
      <c r="D25" s="97"/>
    </row>
    <row r="26" spans="1:4" x14ac:dyDescent="0.3">
      <c r="A26" s="95" t="s">
        <v>6</v>
      </c>
      <c r="B26" s="24"/>
      <c r="D26" s="97"/>
    </row>
  </sheetData>
  <sheetProtection algorithmName="SHA-512" hashValue="HL1nkLd3HYiyDFgIhO+iw00JMo7CKAN7m+7eeyzduYKECl7epX1DlBuzIp3j+AzCYGx+N04Kp/dH9rHeBixeiw==" saltValue="BwVg/8dtX6AzJvL26FImFQ==" spinCount="100000" sheet="1" selectLockedCells="1"/>
  <customSheetViews>
    <customSheetView guid="{0FED1CFE-2DD4-41CE-A04B-68DEBA5D2A38}" showPageBreaks="1" fitToPage="1" printArea="1" topLeftCell="B21">
      <selection activeCell="G49" sqref="G49:G50"/>
      <pageMargins left="0.25" right="0.25" top="0.25" bottom="0.25" header="0.05" footer="0.05"/>
      <printOptions horizontalCentered="1" verticalCentered="1"/>
      <pageSetup scale="97" orientation="portrait"/>
      <headerFooter differentOddEven="1" differentFirst="1"/>
    </customSheetView>
    <customSheetView guid="{CE90A49D-D1F4-41C4-9F09-CD65997C02E6}" fitToPage="1" topLeftCell="B21">
      <selection activeCell="B38" sqref="B38"/>
      <pageMargins left="0.25" right="0.25" top="0.25" bottom="0.25" header="0.05" footer="0.05"/>
      <printOptions horizontalCentered="1" verticalCentered="1"/>
      <pageSetup scale="97" orientation="portrait"/>
      <headerFooter differentOddEven="1" differentFirst="1"/>
    </customSheetView>
    <customSheetView guid="{33B1B745-8793-4419-9A7E-C4F1C94CB636}" showPageBreaks="1" fitToPage="1" printArea="1" view="pageBreakPreview">
      <selection activeCell="A46" sqref="A46"/>
      <pageMargins left="0.25" right="0.25" top="0.25" bottom="0.25" header="0.05" footer="0.05"/>
      <printOptions horizontalCentered="1" verticalCentered="1"/>
      <pageSetup scale="97" orientation="portrait"/>
      <headerFooter differentOddEven="1" differentFirst="1"/>
    </customSheetView>
    <customSheetView guid="{0A7332CA-D094-47A0-A6F7-86EE8820F0DB}" showPageBreaks="1" fitToPage="1" printArea="1" view="pageBreakPreview" showRuler="0" topLeftCell="A21">
      <selection activeCell="C17" sqref="C17"/>
      <pageMargins left="0.25" right="0.25" top="0.25" bottom="0.25" header="0.05" footer="0.05"/>
      <printOptions horizontalCentered="1" verticalCentered="1"/>
      <pageSetup scale="97" orientation="portrait"/>
      <headerFooter alignWithMargins="0"/>
    </customSheetView>
    <customSheetView guid="{5C45CE92-5865-42B0-A7B1-C1D81846A77D}" showPageBreaks="1" fitToPage="1" printArea="1" view="pageBreakPreview" topLeftCell="A22">
      <selection activeCell="B41" sqref="B41"/>
      <pageMargins left="0.25" right="0.25" top="0.25" bottom="0.25" header="0.05" footer="0.05"/>
      <printOptions horizontalCentered="1" verticalCentered="1"/>
      <pageSetup scale="97" orientation="portrait"/>
      <headerFooter differentOddEven="1" differentFirst="1"/>
    </customSheetView>
    <customSheetView guid="{598C1E36-8F08-4BB1-90C4-58A0C77582D4}" showPageBreaks="1" fitToPage="1" printArea="1" view="pageBreakPreview">
      <selection activeCell="B41" sqref="B41"/>
      <pageMargins left="0.25" right="0.25" top="0.25" bottom="0.25" header="0.05" footer="0.05"/>
      <printOptions horizontalCentered="1" verticalCentered="1"/>
      <pageSetup scale="97" orientation="portrait"/>
      <headerFooter differentOddEven="1" differentFirst="1"/>
    </customSheetView>
    <customSheetView guid="{9117A6E4-3188-4ED9-B4F9-227F3ED36B8E}" showPageBreaks="1" fitToPage="1" printArea="1" topLeftCell="B21">
      <selection activeCell="B38" sqref="B38"/>
      <pageMargins left="0.25" right="0.25" top="0.25" bottom="0.25" header="0.05" footer="0.05"/>
      <printOptions horizontalCentered="1" verticalCentered="1"/>
      <pageSetup scale="97" orientation="portrait"/>
      <headerFooter differentOddEven="1" differentFirst="1"/>
    </customSheetView>
  </customSheetViews>
  <mergeCells count="4">
    <mergeCell ref="A1:B1"/>
    <mergeCell ref="A2:B2"/>
    <mergeCell ref="A3:B3"/>
    <mergeCell ref="A4:B4"/>
  </mergeCells>
  <phoneticPr fontId="0" type="noConversion"/>
  <printOptions horizontalCentered="1" verticalCentered="1"/>
  <pageMargins left="0.25" right="0.25" top="0.25" bottom="0.25" header="0.05" footer="0.05"/>
  <pageSetup orientation="portrait" r:id="rId1"/>
  <headerFooter differentOddEven="1" differentFirst="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28"/>
  <sheetViews>
    <sheetView topLeftCell="A3" workbookViewId="0">
      <selection activeCell="B12" sqref="B12"/>
    </sheetView>
  </sheetViews>
  <sheetFormatPr defaultColWidth="11.44140625" defaultRowHeight="14.4" x14ac:dyDescent="0.3"/>
  <cols>
    <col min="1" max="1" width="71.88671875" style="172" customWidth="1"/>
    <col min="2" max="2" width="58.6640625" style="172" customWidth="1"/>
    <col min="3" max="16384" width="11.44140625" style="172"/>
  </cols>
  <sheetData>
    <row r="1" spans="1:2" ht="18" x14ac:dyDescent="0.35">
      <c r="A1" s="234" t="s">
        <v>0</v>
      </c>
      <c r="B1" s="234"/>
    </row>
    <row r="2" spans="1:2" ht="18" x14ac:dyDescent="0.35">
      <c r="A2" s="234" t="s">
        <v>1</v>
      </c>
      <c r="B2" s="234"/>
    </row>
    <row r="3" spans="1:2" ht="18" x14ac:dyDescent="0.35">
      <c r="A3" s="234" t="s">
        <v>513</v>
      </c>
      <c r="B3" s="234"/>
    </row>
    <row r="4" spans="1:2" ht="18" x14ac:dyDescent="0.35">
      <c r="A4" s="234" t="s">
        <v>391</v>
      </c>
      <c r="B4" s="234"/>
    </row>
    <row r="5" spans="1:2" x14ac:dyDescent="0.3">
      <c r="A5" s="173"/>
      <c r="B5" s="174"/>
    </row>
    <row r="6" spans="1:2" x14ac:dyDescent="0.3">
      <c r="A6" s="175" t="s">
        <v>93</v>
      </c>
      <c r="B6" s="211">
        <f>'Step 1 Account Information'!B5</f>
        <v>0</v>
      </c>
    </row>
    <row r="7" spans="1:2" x14ac:dyDescent="0.3">
      <c r="A7" s="175" t="s">
        <v>64</v>
      </c>
      <c r="B7" s="176" t="e">
        <f>'Step 1 Account Information'!B7</f>
        <v>#N/A</v>
      </c>
    </row>
    <row r="8" spans="1:2" x14ac:dyDescent="0.3">
      <c r="A8" s="177"/>
      <c r="B8" s="177"/>
    </row>
    <row r="9" spans="1:2" x14ac:dyDescent="0.3">
      <c r="A9" s="177"/>
    </row>
    <row r="10" spans="1:2" x14ac:dyDescent="0.3">
      <c r="A10" s="178" t="s">
        <v>514</v>
      </c>
      <c r="B10" s="179"/>
    </row>
    <row r="11" spans="1:2" x14ac:dyDescent="0.3">
      <c r="A11" s="180" t="s">
        <v>515</v>
      </c>
      <c r="B11" s="181"/>
    </row>
    <row r="12" spans="1:2" x14ac:dyDescent="0.3">
      <c r="A12" s="182"/>
      <c r="B12" s="183"/>
    </row>
    <row r="13" spans="1:2" x14ac:dyDescent="0.3">
      <c r="A13" s="182"/>
      <c r="B13" s="183"/>
    </row>
    <row r="14" spans="1:2" x14ac:dyDescent="0.3">
      <c r="A14" s="182"/>
      <c r="B14" s="183"/>
    </row>
    <row r="15" spans="1:2" x14ac:dyDescent="0.3">
      <c r="A15" s="182"/>
      <c r="B15" s="183"/>
    </row>
    <row r="16" spans="1:2" x14ac:dyDescent="0.3">
      <c r="A16" s="182"/>
      <c r="B16" s="183"/>
    </row>
    <row r="17" spans="1:2" x14ac:dyDescent="0.3">
      <c r="A17" s="182"/>
      <c r="B17" s="183"/>
    </row>
    <row r="18" spans="1:2" x14ac:dyDescent="0.3">
      <c r="A18" s="177" t="s">
        <v>516</v>
      </c>
      <c r="B18" s="184">
        <f>SUM(B12:B17)</f>
        <v>0</v>
      </c>
    </row>
    <row r="19" spans="1:2" x14ac:dyDescent="0.3">
      <c r="A19" s="185"/>
      <c r="B19" s="185"/>
    </row>
    <row r="20" spans="1:2" x14ac:dyDescent="0.3">
      <c r="A20" s="185"/>
      <c r="B20" s="185"/>
    </row>
    <row r="21" spans="1:2" x14ac:dyDescent="0.3">
      <c r="A21" s="186" t="s">
        <v>517</v>
      </c>
      <c r="B21" s="179"/>
    </row>
    <row r="22" spans="1:2" x14ac:dyDescent="0.3">
      <c r="A22" s="180" t="s">
        <v>518</v>
      </c>
      <c r="B22" s="181"/>
    </row>
    <row r="23" spans="1:2" x14ac:dyDescent="0.3">
      <c r="A23" s="182"/>
      <c r="B23" s="183"/>
    </row>
    <row r="24" spans="1:2" x14ac:dyDescent="0.3">
      <c r="A24" s="182"/>
      <c r="B24" s="183"/>
    </row>
    <row r="25" spans="1:2" x14ac:dyDescent="0.3">
      <c r="A25" s="182"/>
      <c r="B25" s="183"/>
    </row>
    <row r="26" spans="1:2" x14ac:dyDescent="0.3">
      <c r="A26" s="177" t="s">
        <v>519</v>
      </c>
      <c r="B26" s="184">
        <f>SUM(B23:B25)</f>
        <v>0</v>
      </c>
    </row>
    <row r="27" spans="1:2" x14ac:dyDescent="0.3">
      <c r="A27" s="185"/>
      <c r="B27" s="185"/>
    </row>
    <row r="28" spans="1:2" x14ac:dyDescent="0.3">
      <c r="A28" s="185" t="s">
        <v>520</v>
      </c>
      <c r="B28" s="187">
        <f>B18+B26</f>
        <v>0</v>
      </c>
    </row>
  </sheetData>
  <sheetProtection algorithmName="SHA-512" hashValue="ak551//PMi/FY8cKJytZPPoOVTPxuwJzrQYKOH7KrsGkfz1Phc0M2y/ko+ZAY3E437VOTX28XWNr95hBt3DyfA==" saltValue="oIKgAxe0jmhC5B5CN32zww==" spinCount="100000" sheet="1" objects="1" scenarios="1"/>
  <mergeCells count="4">
    <mergeCell ref="A1:B1"/>
    <mergeCell ref="A2:B2"/>
    <mergeCell ref="A3:B3"/>
    <mergeCell ref="A4:B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46"/>
  <sheetViews>
    <sheetView zoomScaleNormal="100" workbookViewId="0">
      <selection activeCell="A134" sqref="A134:G146"/>
    </sheetView>
  </sheetViews>
  <sheetFormatPr defaultColWidth="9.109375" defaultRowHeight="14.4" x14ac:dyDescent="0.3"/>
  <cols>
    <col min="1" max="1" width="29" style="101" customWidth="1"/>
    <col min="2" max="2" width="24.6640625" style="101" customWidth="1"/>
    <col min="3" max="3" width="29.44140625" style="101" customWidth="1"/>
    <col min="4" max="16384" width="9.109375" style="101"/>
  </cols>
  <sheetData>
    <row r="1" spans="1:8" ht="18" x14ac:dyDescent="0.35">
      <c r="A1" s="238" t="s">
        <v>90</v>
      </c>
      <c r="B1" s="238"/>
      <c r="C1" s="238"/>
      <c r="D1" s="116"/>
    </row>
    <row r="2" spans="1:8" ht="18" x14ac:dyDescent="0.35">
      <c r="A2" s="233" t="s">
        <v>391</v>
      </c>
      <c r="B2" s="233"/>
      <c r="C2" s="233"/>
      <c r="D2" s="233"/>
    </row>
    <row r="3" spans="1:8" x14ac:dyDescent="0.3">
      <c r="A3" s="102"/>
    </row>
    <row r="4" spans="1:8" x14ac:dyDescent="0.3">
      <c r="A4" s="103" t="s">
        <v>69</v>
      </c>
      <c r="B4" s="239">
        <f>'Step 1 Account Information'!B5</f>
        <v>0</v>
      </c>
      <c r="C4" s="239"/>
    </row>
    <row r="5" spans="1:8" x14ac:dyDescent="0.3">
      <c r="A5" s="103" t="s">
        <v>64</v>
      </c>
      <c r="B5" s="239" t="e">
        <f>'Step 1 Account Information'!B7:D7</f>
        <v>#N/A</v>
      </c>
      <c r="C5" s="239"/>
    </row>
    <row r="6" spans="1:8" x14ac:dyDescent="0.3">
      <c r="A6" s="103"/>
      <c r="B6" s="22"/>
      <c r="C6" s="22"/>
    </row>
    <row r="7" spans="1:8" x14ac:dyDescent="0.3">
      <c r="A7" s="103"/>
      <c r="B7" s="22"/>
      <c r="C7" s="22"/>
    </row>
    <row r="8" spans="1:8" ht="28.8" x14ac:dyDescent="0.3">
      <c r="A8" s="114" t="s">
        <v>2</v>
      </c>
      <c r="B8" s="114" t="str">
        <f>'Step 1 Account Information'!B23</f>
        <v>2020-2021
APPROVED BUDGET</v>
      </c>
      <c r="C8" s="114" t="str">
        <f>'Step 1 Account Information'!C23</f>
        <v>2021-2022
BUDGET REQUEST</v>
      </c>
    </row>
    <row r="9" spans="1:8" x14ac:dyDescent="0.3">
      <c r="A9" s="104" t="s">
        <v>31</v>
      </c>
      <c r="B9" s="105" t="e">
        <f>'Step 1 Account Information'!B24</f>
        <v>#N/A</v>
      </c>
      <c r="C9" s="105">
        <f>'Step 1 Account Information'!C24</f>
        <v>0</v>
      </c>
    </row>
    <row r="10" spans="1:8" x14ac:dyDescent="0.3">
      <c r="A10" s="101" t="s">
        <v>32</v>
      </c>
      <c r="B10" s="105" t="e">
        <f>'Step 1 Account Information'!B25</f>
        <v>#N/A</v>
      </c>
      <c r="C10" s="105">
        <f>'Step 1 Account Information'!C25</f>
        <v>0</v>
      </c>
    </row>
    <row r="11" spans="1:8" x14ac:dyDescent="0.3">
      <c r="A11" s="101" t="s">
        <v>33</v>
      </c>
      <c r="B11" s="105" t="e">
        <f>'Step 1 Account Information'!B26</f>
        <v>#N/A</v>
      </c>
      <c r="C11" s="105">
        <f>'Step 1 Account Information'!C26</f>
        <v>0</v>
      </c>
    </row>
    <row r="12" spans="1:8" x14ac:dyDescent="0.3">
      <c r="A12" s="101" t="s">
        <v>34</v>
      </c>
      <c r="B12" s="105" t="e">
        <f>'Step 1 Account Information'!B27</f>
        <v>#N/A</v>
      </c>
      <c r="C12" s="105">
        <f>'Step 1 Account Information'!C27</f>
        <v>0</v>
      </c>
    </row>
    <row r="13" spans="1:8" x14ac:dyDescent="0.3">
      <c r="A13" s="101" t="s">
        <v>65</v>
      </c>
      <c r="B13" s="105" t="e">
        <f>'Step 1 Account Information'!B28</f>
        <v>#N/A</v>
      </c>
      <c r="C13" s="105">
        <f>'Step 1 Account Information'!C28</f>
        <v>0</v>
      </c>
    </row>
    <row r="14" spans="1:8" x14ac:dyDescent="0.3">
      <c r="A14" s="106" t="s">
        <v>15</v>
      </c>
      <c r="B14" s="107" t="e">
        <f>'Step 1 Account Information'!B29</f>
        <v>#N/A</v>
      </c>
      <c r="C14" s="107">
        <f>'Step 1 Account Information'!C29</f>
        <v>0</v>
      </c>
    </row>
    <row r="15" spans="1:8" x14ac:dyDescent="0.3">
      <c r="A15" s="108"/>
    </row>
    <row r="16" spans="1:8" x14ac:dyDescent="0.3">
      <c r="A16" s="103" t="s">
        <v>82</v>
      </c>
      <c r="C16" s="109" t="s">
        <v>83</v>
      </c>
      <c r="D16" s="110">
        <f>C9</f>
        <v>0</v>
      </c>
      <c r="H16" s="103"/>
    </row>
    <row r="17" spans="1:7" x14ac:dyDescent="0.3">
      <c r="A17" s="103" t="s">
        <v>78</v>
      </c>
    </row>
    <row r="18" spans="1:7" x14ac:dyDescent="0.3">
      <c r="A18" s="235"/>
      <c r="B18" s="235"/>
      <c r="C18" s="235"/>
      <c r="D18" s="235"/>
      <c r="E18" s="235"/>
      <c r="F18" s="235"/>
      <c r="G18" s="235"/>
    </row>
    <row r="19" spans="1:7" x14ac:dyDescent="0.3">
      <c r="A19" s="235"/>
      <c r="B19" s="235"/>
      <c r="C19" s="235"/>
      <c r="D19" s="235"/>
      <c r="E19" s="235"/>
      <c r="F19" s="235"/>
      <c r="G19" s="235"/>
    </row>
    <row r="20" spans="1:7" x14ac:dyDescent="0.3">
      <c r="A20" s="235"/>
      <c r="B20" s="235"/>
      <c r="C20" s="235"/>
      <c r="D20" s="235"/>
      <c r="E20" s="235"/>
      <c r="F20" s="235"/>
      <c r="G20" s="235"/>
    </row>
    <row r="21" spans="1:7" x14ac:dyDescent="0.3">
      <c r="A21" s="235"/>
      <c r="B21" s="235"/>
      <c r="C21" s="235"/>
      <c r="D21" s="235"/>
      <c r="E21" s="235"/>
      <c r="F21" s="235"/>
      <c r="G21" s="235"/>
    </row>
    <row r="22" spans="1:7" x14ac:dyDescent="0.3">
      <c r="A22" s="235"/>
      <c r="B22" s="235"/>
      <c r="C22" s="235"/>
      <c r="D22" s="235"/>
      <c r="E22" s="235"/>
      <c r="F22" s="235"/>
      <c r="G22" s="235"/>
    </row>
    <row r="23" spans="1:7" x14ac:dyDescent="0.3">
      <c r="A23" s="235"/>
      <c r="B23" s="235"/>
      <c r="C23" s="235"/>
      <c r="D23" s="235"/>
      <c r="E23" s="235"/>
      <c r="F23" s="235"/>
      <c r="G23" s="235"/>
    </row>
    <row r="24" spans="1:7" x14ac:dyDescent="0.3">
      <c r="A24" s="235"/>
      <c r="B24" s="235"/>
      <c r="C24" s="235"/>
      <c r="D24" s="235"/>
      <c r="E24" s="235"/>
      <c r="F24" s="235"/>
      <c r="G24" s="235"/>
    </row>
    <row r="25" spans="1:7" x14ac:dyDescent="0.3">
      <c r="A25" s="235"/>
      <c r="B25" s="235"/>
      <c r="C25" s="235"/>
      <c r="D25" s="235"/>
      <c r="E25" s="235"/>
      <c r="F25" s="235"/>
      <c r="G25" s="235"/>
    </row>
    <row r="26" spans="1:7" x14ac:dyDescent="0.3">
      <c r="A26" s="235"/>
      <c r="B26" s="235"/>
      <c r="C26" s="235"/>
      <c r="D26" s="235"/>
      <c r="E26" s="235"/>
      <c r="F26" s="235"/>
      <c r="G26" s="235"/>
    </row>
    <row r="27" spans="1:7" x14ac:dyDescent="0.3">
      <c r="A27" s="235"/>
      <c r="B27" s="235"/>
      <c r="C27" s="235"/>
      <c r="D27" s="235"/>
      <c r="E27" s="235"/>
      <c r="F27" s="235"/>
      <c r="G27" s="235"/>
    </row>
    <row r="28" spans="1:7" x14ac:dyDescent="0.3">
      <c r="A28" s="235"/>
      <c r="B28" s="235"/>
      <c r="C28" s="235"/>
      <c r="D28" s="235"/>
      <c r="E28" s="235"/>
      <c r="F28" s="235"/>
      <c r="G28" s="235"/>
    </row>
    <row r="29" spans="1:7" x14ac:dyDescent="0.3">
      <c r="A29" s="235"/>
      <c r="B29" s="235"/>
      <c r="C29" s="235"/>
      <c r="D29" s="235"/>
      <c r="E29" s="235"/>
      <c r="F29" s="235"/>
      <c r="G29" s="235"/>
    </row>
    <row r="30" spans="1:7" x14ac:dyDescent="0.3">
      <c r="A30" s="235"/>
      <c r="B30" s="235"/>
      <c r="C30" s="235"/>
      <c r="D30" s="235"/>
      <c r="E30" s="235"/>
      <c r="F30" s="235"/>
      <c r="G30" s="235"/>
    </row>
    <row r="31" spans="1:7" x14ac:dyDescent="0.3">
      <c r="A31" s="235"/>
      <c r="B31" s="235"/>
      <c r="C31" s="235"/>
      <c r="D31" s="235"/>
      <c r="E31" s="235"/>
      <c r="F31" s="235"/>
      <c r="G31" s="235"/>
    </row>
    <row r="32" spans="1:7" x14ac:dyDescent="0.3">
      <c r="A32" s="235"/>
      <c r="B32" s="235"/>
      <c r="C32" s="235"/>
      <c r="D32" s="235"/>
      <c r="E32" s="235"/>
      <c r="F32" s="235"/>
      <c r="G32" s="235"/>
    </row>
    <row r="33" spans="1:7" x14ac:dyDescent="0.3">
      <c r="A33" s="111"/>
      <c r="B33" s="111"/>
      <c r="C33" s="111"/>
    </row>
    <row r="34" spans="1:7" x14ac:dyDescent="0.3">
      <c r="A34" s="103" t="s">
        <v>79</v>
      </c>
      <c r="C34" s="109" t="s">
        <v>83</v>
      </c>
      <c r="D34" s="110">
        <f>C10</f>
        <v>0</v>
      </c>
    </row>
    <row r="35" spans="1:7" x14ac:dyDescent="0.3">
      <c r="A35" s="103" t="s">
        <v>78</v>
      </c>
    </row>
    <row r="36" spans="1:7" x14ac:dyDescent="0.3">
      <c r="A36" s="235"/>
      <c r="B36" s="235"/>
      <c r="C36" s="235"/>
      <c r="D36" s="235"/>
      <c r="E36" s="235"/>
      <c r="F36" s="235"/>
      <c r="G36" s="235"/>
    </row>
    <row r="37" spans="1:7" x14ac:dyDescent="0.3">
      <c r="A37" s="235"/>
      <c r="B37" s="235"/>
      <c r="C37" s="235"/>
      <c r="D37" s="235"/>
      <c r="E37" s="235"/>
      <c r="F37" s="235"/>
      <c r="G37" s="235"/>
    </row>
    <row r="38" spans="1:7" x14ac:dyDescent="0.3">
      <c r="A38" s="235"/>
      <c r="B38" s="235"/>
      <c r="C38" s="235"/>
      <c r="D38" s="235"/>
      <c r="E38" s="235"/>
      <c r="F38" s="235"/>
      <c r="G38" s="235"/>
    </row>
    <row r="39" spans="1:7" x14ac:dyDescent="0.3">
      <c r="A39" s="235"/>
      <c r="B39" s="235"/>
      <c r="C39" s="235"/>
      <c r="D39" s="235"/>
      <c r="E39" s="235"/>
      <c r="F39" s="235"/>
      <c r="G39" s="235"/>
    </row>
    <row r="40" spans="1:7" x14ac:dyDescent="0.3">
      <c r="A40" s="235"/>
      <c r="B40" s="235"/>
      <c r="C40" s="235"/>
      <c r="D40" s="235"/>
      <c r="E40" s="235"/>
      <c r="F40" s="235"/>
      <c r="G40" s="235"/>
    </row>
    <row r="41" spans="1:7" x14ac:dyDescent="0.3">
      <c r="A41" s="235"/>
      <c r="B41" s="235"/>
      <c r="C41" s="235"/>
      <c r="D41" s="235"/>
      <c r="E41" s="235"/>
      <c r="F41" s="235"/>
      <c r="G41" s="235"/>
    </row>
    <row r="42" spans="1:7" x14ac:dyDescent="0.3">
      <c r="A42" s="235"/>
      <c r="B42" s="235"/>
      <c r="C42" s="235"/>
      <c r="D42" s="235"/>
      <c r="E42" s="235"/>
      <c r="F42" s="235"/>
      <c r="G42" s="235"/>
    </row>
    <row r="43" spans="1:7" x14ac:dyDescent="0.3">
      <c r="A43" s="235"/>
      <c r="B43" s="235"/>
      <c r="C43" s="235"/>
      <c r="D43" s="235"/>
      <c r="E43" s="235"/>
      <c r="F43" s="235"/>
      <c r="G43" s="235"/>
    </row>
    <row r="44" spans="1:7" x14ac:dyDescent="0.3">
      <c r="A44" s="235"/>
      <c r="B44" s="235"/>
      <c r="C44" s="235"/>
      <c r="D44" s="235"/>
      <c r="E44" s="235"/>
      <c r="F44" s="235"/>
      <c r="G44" s="235"/>
    </row>
    <row r="45" spans="1:7" x14ac:dyDescent="0.3">
      <c r="A45" s="235"/>
      <c r="B45" s="235"/>
      <c r="C45" s="235"/>
      <c r="D45" s="235"/>
      <c r="E45" s="235"/>
      <c r="F45" s="235"/>
      <c r="G45" s="235"/>
    </row>
    <row r="46" spans="1:7" x14ac:dyDescent="0.3">
      <c r="A46" s="235"/>
      <c r="B46" s="235"/>
      <c r="C46" s="235"/>
      <c r="D46" s="235"/>
      <c r="E46" s="235"/>
      <c r="F46" s="235"/>
      <c r="G46" s="235"/>
    </row>
    <row r="47" spans="1:7" x14ac:dyDescent="0.3">
      <c r="A47" s="235"/>
      <c r="B47" s="235"/>
      <c r="C47" s="235"/>
      <c r="D47" s="235"/>
      <c r="E47" s="235"/>
      <c r="F47" s="235"/>
      <c r="G47" s="235"/>
    </row>
    <row r="48" spans="1:7" x14ac:dyDescent="0.3">
      <c r="A48" s="235"/>
      <c r="B48" s="235"/>
      <c r="C48" s="235"/>
      <c r="D48" s="235"/>
      <c r="E48" s="235"/>
      <c r="F48" s="235"/>
      <c r="G48" s="235"/>
    </row>
    <row r="49" spans="1:9" x14ac:dyDescent="0.3">
      <c r="A49" s="235"/>
      <c r="B49" s="235"/>
      <c r="C49" s="235"/>
      <c r="D49" s="235"/>
      <c r="E49" s="235"/>
      <c r="F49" s="235"/>
      <c r="G49" s="235"/>
    </row>
    <row r="50" spans="1:9" x14ac:dyDescent="0.3">
      <c r="A50" s="235"/>
      <c r="B50" s="235"/>
      <c r="C50" s="235"/>
      <c r="D50" s="235"/>
      <c r="E50" s="235"/>
      <c r="F50" s="235"/>
      <c r="G50" s="235"/>
    </row>
    <row r="51" spans="1:9" x14ac:dyDescent="0.3">
      <c r="A51" s="103" t="s">
        <v>33</v>
      </c>
    </row>
    <row r="52" spans="1:9" ht="15" customHeight="1" x14ac:dyDescent="0.3">
      <c r="A52" s="237" t="s">
        <v>91</v>
      </c>
      <c r="B52" s="237"/>
      <c r="C52" s="237"/>
      <c r="D52" s="237"/>
      <c r="E52" s="237"/>
      <c r="F52" s="237"/>
      <c r="G52" s="237"/>
    </row>
    <row r="53" spans="1:9" x14ac:dyDescent="0.3">
      <c r="A53" s="237"/>
      <c r="B53" s="237"/>
      <c r="C53" s="237"/>
      <c r="D53" s="237"/>
      <c r="E53" s="237"/>
      <c r="F53" s="237"/>
      <c r="G53" s="237"/>
    </row>
    <row r="54" spans="1:9" x14ac:dyDescent="0.3">
      <c r="A54" s="237"/>
      <c r="B54" s="237"/>
      <c r="C54" s="237"/>
      <c r="D54" s="237"/>
      <c r="E54" s="237"/>
      <c r="F54" s="237"/>
      <c r="G54" s="237"/>
    </row>
    <row r="55" spans="1:9" x14ac:dyDescent="0.3">
      <c r="A55" s="117"/>
      <c r="B55" s="117"/>
      <c r="C55" s="117"/>
      <c r="D55" s="117"/>
      <c r="E55" s="117"/>
      <c r="F55" s="117"/>
      <c r="G55" s="117"/>
    </row>
    <row r="56" spans="1:9" x14ac:dyDescent="0.3">
      <c r="A56" s="117"/>
      <c r="B56" s="117"/>
      <c r="C56" s="117"/>
      <c r="D56" s="117"/>
      <c r="E56" s="117"/>
      <c r="F56" s="117"/>
      <c r="G56" s="117"/>
    </row>
    <row r="57" spans="1:9" ht="28.8" x14ac:dyDescent="0.3">
      <c r="A57" s="115" t="s">
        <v>4</v>
      </c>
      <c r="B57" s="114" t="s">
        <v>373</v>
      </c>
    </row>
    <row r="58" spans="1:9" x14ac:dyDescent="0.3">
      <c r="A58" s="91" t="s">
        <v>67</v>
      </c>
      <c r="B58" s="112">
        <f>'Step 4 Expenses'!B12</f>
        <v>0</v>
      </c>
      <c r="C58" s="103" t="s">
        <v>80</v>
      </c>
      <c r="I58" s="103"/>
    </row>
    <row r="59" spans="1:9" x14ac:dyDescent="0.3">
      <c r="A59" s="91" t="s">
        <v>5</v>
      </c>
      <c r="B59" s="112">
        <f>'Step 4 Expenses'!B13</f>
        <v>0</v>
      </c>
    </row>
    <row r="60" spans="1:9" x14ac:dyDescent="0.3">
      <c r="A60" s="91" t="s">
        <v>66</v>
      </c>
      <c r="B60" s="112">
        <f>'Step 4 Expenses'!B14</f>
        <v>0</v>
      </c>
    </row>
    <row r="61" spans="1:9" x14ac:dyDescent="0.3">
      <c r="A61" s="80" t="s">
        <v>68</v>
      </c>
      <c r="B61" s="112">
        <f>'Step 4 Expenses'!B15</f>
        <v>0</v>
      </c>
    </row>
    <row r="62" spans="1:9" x14ac:dyDescent="0.3">
      <c r="A62" s="103" t="s">
        <v>11</v>
      </c>
      <c r="B62" s="112">
        <f>SUM(B58:B61)</f>
        <v>0</v>
      </c>
    </row>
    <row r="64" spans="1:9" x14ac:dyDescent="0.3">
      <c r="A64" s="113" t="s">
        <v>88</v>
      </c>
    </row>
    <row r="65" spans="1:7" x14ac:dyDescent="0.3">
      <c r="A65" s="103" t="s">
        <v>87</v>
      </c>
      <c r="C65" s="109" t="s">
        <v>83</v>
      </c>
      <c r="D65" s="110">
        <f>B58</f>
        <v>0</v>
      </c>
    </row>
    <row r="66" spans="1:7" x14ac:dyDescent="0.3">
      <c r="A66" s="235"/>
      <c r="B66" s="235"/>
      <c r="C66" s="235"/>
      <c r="D66" s="235"/>
      <c r="E66" s="235"/>
      <c r="F66" s="235"/>
      <c r="G66" s="235"/>
    </row>
    <row r="67" spans="1:7" x14ac:dyDescent="0.3">
      <c r="A67" s="235"/>
      <c r="B67" s="235"/>
      <c r="C67" s="235"/>
      <c r="D67" s="235"/>
      <c r="E67" s="235"/>
      <c r="F67" s="235"/>
      <c r="G67" s="235"/>
    </row>
    <row r="68" spans="1:7" x14ac:dyDescent="0.3">
      <c r="A68" s="235"/>
      <c r="B68" s="235"/>
      <c r="C68" s="235"/>
      <c r="D68" s="235"/>
      <c r="E68" s="235"/>
      <c r="F68" s="235"/>
      <c r="G68" s="235"/>
    </row>
    <row r="69" spans="1:7" x14ac:dyDescent="0.3">
      <c r="A69" s="235"/>
      <c r="B69" s="235"/>
      <c r="C69" s="235"/>
      <c r="D69" s="235"/>
      <c r="E69" s="235"/>
      <c r="F69" s="235"/>
      <c r="G69" s="235"/>
    </row>
    <row r="70" spans="1:7" x14ac:dyDescent="0.3">
      <c r="A70" s="235"/>
      <c r="B70" s="235"/>
      <c r="C70" s="235"/>
      <c r="D70" s="235"/>
      <c r="E70" s="235"/>
      <c r="F70" s="235"/>
      <c r="G70" s="235"/>
    </row>
    <row r="71" spans="1:7" x14ac:dyDescent="0.3">
      <c r="A71" s="235"/>
      <c r="B71" s="235"/>
      <c r="C71" s="235"/>
      <c r="D71" s="235"/>
      <c r="E71" s="235"/>
      <c r="F71" s="235"/>
      <c r="G71" s="235"/>
    </row>
    <row r="72" spans="1:7" x14ac:dyDescent="0.3">
      <c r="A72" s="235"/>
      <c r="B72" s="235"/>
      <c r="C72" s="235"/>
      <c r="D72" s="235"/>
      <c r="E72" s="235"/>
      <c r="F72" s="235"/>
      <c r="G72" s="235"/>
    </row>
    <row r="73" spans="1:7" x14ac:dyDescent="0.3">
      <c r="A73" s="235"/>
      <c r="B73" s="235"/>
      <c r="C73" s="235"/>
      <c r="D73" s="235"/>
      <c r="E73" s="235"/>
      <c r="F73" s="235"/>
      <c r="G73" s="235"/>
    </row>
    <row r="74" spans="1:7" x14ac:dyDescent="0.3">
      <c r="A74" s="235"/>
      <c r="B74" s="235"/>
      <c r="C74" s="235"/>
      <c r="D74" s="235"/>
      <c r="E74" s="235"/>
      <c r="F74" s="235"/>
      <c r="G74" s="235"/>
    </row>
    <row r="75" spans="1:7" x14ac:dyDescent="0.3">
      <c r="A75" s="235"/>
      <c r="B75" s="235"/>
      <c r="C75" s="235"/>
      <c r="D75" s="235"/>
      <c r="E75" s="235"/>
      <c r="F75" s="235"/>
      <c r="G75" s="235"/>
    </row>
    <row r="76" spans="1:7" x14ac:dyDescent="0.3">
      <c r="A76" s="235"/>
      <c r="B76" s="235"/>
      <c r="C76" s="235"/>
      <c r="D76" s="235"/>
      <c r="E76" s="235"/>
      <c r="F76" s="235"/>
      <c r="G76" s="235"/>
    </row>
    <row r="77" spans="1:7" x14ac:dyDescent="0.3">
      <c r="A77" s="235"/>
      <c r="B77" s="235"/>
      <c r="C77" s="235"/>
      <c r="D77" s="235"/>
      <c r="E77" s="235"/>
      <c r="F77" s="235"/>
      <c r="G77" s="235"/>
    </row>
    <row r="78" spans="1:7" x14ac:dyDescent="0.3">
      <c r="A78" s="235"/>
      <c r="B78" s="235"/>
      <c r="C78" s="235"/>
      <c r="D78" s="235"/>
      <c r="E78" s="235"/>
      <c r="F78" s="235"/>
      <c r="G78" s="235"/>
    </row>
    <row r="79" spans="1:7" x14ac:dyDescent="0.3">
      <c r="A79" s="235"/>
      <c r="B79" s="235"/>
      <c r="C79" s="235"/>
      <c r="D79" s="235"/>
      <c r="E79" s="235"/>
      <c r="F79" s="235"/>
      <c r="G79" s="235"/>
    </row>
    <row r="80" spans="1:7" s="213" customFormat="1" x14ac:dyDescent="0.3">
      <c r="A80" s="212"/>
      <c r="B80" s="212"/>
      <c r="C80" s="212"/>
      <c r="D80" s="212"/>
      <c r="E80" s="212"/>
      <c r="F80" s="212"/>
      <c r="G80" s="212"/>
    </row>
    <row r="81" spans="1:7" x14ac:dyDescent="0.3">
      <c r="A81" s="103" t="s">
        <v>84</v>
      </c>
      <c r="C81" s="109" t="s">
        <v>83</v>
      </c>
      <c r="D81" s="110">
        <f>B59</f>
        <v>0</v>
      </c>
    </row>
    <row r="82" spans="1:7" x14ac:dyDescent="0.3">
      <c r="A82" s="235"/>
      <c r="B82" s="235"/>
      <c r="C82" s="235"/>
      <c r="D82" s="235"/>
      <c r="E82" s="235"/>
      <c r="F82" s="235"/>
      <c r="G82" s="235"/>
    </row>
    <row r="83" spans="1:7" x14ac:dyDescent="0.3">
      <c r="A83" s="235"/>
      <c r="B83" s="235"/>
      <c r="C83" s="235"/>
      <c r="D83" s="235"/>
      <c r="E83" s="235"/>
      <c r="F83" s="235"/>
      <c r="G83" s="235"/>
    </row>
    <row r="84" spans="1:7" x14ac:dyDescent="0.3">
      <c r="A84" s="235"/>
      <c r="B84" s="235"/>
      <c r="C84" s="235"/>
      <c r="D84" s="235"/>
      <c r="E84" s="235"/>
      <c r="F84" s="235"/>
      <c r="G84" s="235"/>
    </row>
    <row r="85" spans="1:7" x14ac:dyDescent="0.3">
      <c r="A85" s="235"/>
      <c r="B85" s="235"/>
      <c r="C85" s="235"/>
      <c r="D85" s="235"/>
      <c r="E85" s="235"/>
      <c r="F85" s="235"/>
      <c r="G85" s="235"/>
    </row>
    <row r="86" spans="1:7" x14ac:dyDescent="0.3">
      <c r="A86" s="235"/>
      <c r="B86" s="235"/>
      <c r="C86" s="235"/>
      <c r="D86" s="235"/>
      <c r="E86" s="235"/>
      <c r="F86" s="235"/>
      <c r="G86" s="235"/>
    </row>
    <row r="87" spans="1:7" x14ac:dyDescent="0.3">
      <c r="A87" s="235"/>
      <c r="B87" s="235"/>
      <c r="C87" s="235"/>
      <c r="D87" s="235"/>
      <c r="E87" s="235"/>
      <c r="F87" s="235"/>
      <c r="G87" s="235"/>
    </row>
    <row r="88" spans="1:7" x14ac:dyDescent="0.3">
      <c r="A88" s="235"/>
      <c r="B88" s="235"/>
      <c r="C88" s="235"/>
      <c r="D88" s="235"/>
      <c r="E88" s="235"/>
      <c r="F88" s="235"/>
      <c r="G88" s="235"/>
    </row>
    <row r="89" spans="1:7" x14ac:dyDescent="0.3">
      <c r="A89" s="235"/>
      <c r="B89" s="235"/>
      <c r="C89" s="235"/>
      <c r="D89" s="235"/>
      <c r="E89" s="235"/>
      <c r="F89" s="235"/>
      <c r="G89" s="235"/>
    </row>
    <row r="90" spans="1:7" x14ac:dyDescent="0.3">
      <c r="A90" s="235"/>
      <c r="B90" s="235"/>
      <c r="C90" s="235"/>
      <c r="D90" s="235"/>
      <c r="E90" s="235"/>
      <c r="F90" s="235"/>
      <c r="G90" s="235"/>
    </row>
    <row r="91" spans="1:7" x14ac:dyDescent="0.3">
      <c r="A91" s="235"/>
      <c r="B91" s="235"/>
      <c r="C91" s="235"/>
      <c r="D91" s="235"/>
      <c r="E91" s="235"/>
      <c r="F91" s="235"/>
      <c r="G91" s="235"/>
    </row>
    <row r="92" spans="1:7" x14ac:dyDescent="0.3">
      <c r="A92" s="235"/>
      <c r="B92" s="235"/>
      <c r="C92" s="235"/>
      <c r="D92" s="235"/>
      <c r="E92" s="235"/>
      <c r="F92" s="235"/>
      <c r="G92" s="235"/>
    </row>
    <row r="93" spans="1:7" x14ac:dyDescent="0.3">
      <c r="A93" s="235"/>
      <c r="B93" s="235"/>
      <c r="C93" s="235"/>
      <c r="D93" s="235"/>
      <c r="E93" s="235"/>
      <c r="F93" s="235"/>
      <c r="G93" s="235"/>
    </row>
    <row r="94" spans="1:7" x14ac:dyDescent="0.3">
      <c r="A94" s="235"/>
      <c r="B94" s="235"/>
      <c r="C94" s="235"/>
      <c r="D94" s="235"/>
      <c r="E94" s="235"/>
      <c r="F94" s="235"/>
      <c r="G94" s="235"/>
    </row>
    <row r="95" spans="1:7" x14ac:dyDescent="0.3">
      <c r="A95" s="235"/>
      <c r="B95" s="235"/>
      <c r="C95" s="235"/>
      <c r="D95" s="235"/>
      <c r="E95" s="235"/>
      <c r="F95" s="235"/>
      <c r="G95" s="235"/>
    </row>
    <row r="96" spans="1:7" x14ac:dyDescent="0.3">
      <c r="A96" s="235"/>
      <c r="B96" s="235"/>
      <c r="C96" s="235"/>
      <c r="D96" s="235"/>
      <c r="E96" s="235"/>
      <c r="F96" s="235"/>
      <c r="G96" s="235"/>
    </row>
    <row r="97" spans="1:7" x14ac:dyDescent="0.3">
      <c r="A97" s="235"/>
      <c r="B97" s="235"/>
      <c r="C97" s="235"/>
      <c r="D97" s="235"/>
      <c r="E97" s="235"/>
      <c r="F97" s="235"/>
      <c r="G97" s="235"/>
    </row>
    <row r="98" spans="1:7" x14ac:dyDescent="0.3">
      <c r="A98" s="235"/>
      <c r="B98" s="235"/>
      <c r="C98" s="235"/>
      <c r="D98" s="235"/>
      <c r="E98" s="235"/>
      <c r="F98" s="235"/>
      <c r="G98" s="235"/>
    </row>
    <row r="99" spans="1:7" s="213" customFormat="1" x14ac:dyDescent="0.3">
      <c r="A99" s="212"/>
      <c r="B99" s="212"/>
      <c r="C99" s="212"/>
      <c r="D99" s="212"/>
      <c r="E99" s="212"/>
      <c r="F99" s="212"/>
      <c r="G99" s="212"/>
    </row>
    <row r="100" spans="1:7" x14ac:dyDescent="0.3">
      <c r="A100" s="103" t="s">
        <v>85</v>
      </c>
      <c r="C100" s="109" t="s">
        <v>83</v>
      </c>
      <c r="D100" s="110">
        <f>B60</f>
        <v>0</v>
      </c>
    </row>
    <row r="101" spans="1:7" x14ac:dyDescent="0.3">
      <c r="A101" s="235"/>
      <c r="B101" s="235"/>
      <c r="C101" s="235"/>
      <c r="D101" s="235"/>
      <c r="E101" s="235"/>
      <c r="F101" s="235"/>
      <c r="G101" s="235"/>
    </row>
    <row r="102" spans="1:7" x14ac:dyDescent="0.3">
      <c r="A102" s="235"/>
      <c r="B102" s="235"/>
      <c r="C102" s="235"/>
      <c r="D102" s="235"/>
      <c r="E102" s="235"/>
      <c r="F102" s="235"/>
      <c r="G102" s="235"/>
    </row>
    <row r="103" spans="1:7" x14ac:dyDescent="0.3">
      <c r="A103" s="235"/>
      <c r="B103" s="235"/>
      <c r="C103" s="235"/>
      <c r="D103" s="235"/>
      <c r="E103" s="235"/>
      <c r="F103" s="235"/>
      <c r="G103" s="235"/>
    </row>
    <row r="104" spans="1:7" x14ac:dyDescent="0.3">
      <c r="A104" s="235"/>
      <c r="B104" s="235"/>
      <c r="C104" s="235"/>
      <c r="D104" s="235"/>
      <c r="E104" s="235"/>
      <c r="F104" s="235"/>
      <c r="G104" s="235"/>
    </row>
    <row r="105" spans="1:7" x14ac:dyDescent="0.3">
      <c r="A105" s="235"/>
      <c r="B105" s="235"/>
      <c r="C105" s="235"/>
      <c r="D105" s="235"/>
      <c r="E105" s="235"/>
      <c r="F105" s="235"/>
      <c r="G105" s="235"/>
    </row>
    <row r="106" spans="1:7" x14ac:dyDescent="0.3">
      <c r="A106" s="235"/>
      <c r="B106" s="235"/>
      <c r="C106" s="235"/>
      <c r="D106" s="235"/>
      <c r="E106" s="235"/>
      <c r="F106" s="235"/>
      <c r="G106" s="235"/>
    </row>
    <row r="107" spans="1:7" x14ac:dyDescent="0.3">
      <c r="A107" s="235"/>
      <c r="B107" s="235"/>
      <c r="C107" s="235"/>
      <c r="D107" s="235"/>
      <c r="E107" s="235"/>
      <c r="F107" s="235"/>
      <c r="G107" s="235"/>
    </row>
    <row r="108" spans="1:7" x14ac:dyDescent="0.3">
      <c r="A108" s="235"/>
      <c r="B108" s="235"/>
      <c r="C108" s="235"/>
      <c r="D108" s="235"/>
      <c r="E108" s="235"/>
      <c r="F108" s="235"/>
      <c r="G108" s="235"/>
    </row>
    <row r="109" spans="1:7" x14ac:dyDescent="0.3">
      <c r="A109" s="235"/>
      <c r="B109" s="235"/>
      <c r="C109" s="235"/>
      <c r="D109" s="235"/>
      <c r="E109" s="235"/>
      <c r="F109" s="235"/>
      <c r="G109" s="235"/>
    </row>
    <row r="110" spans="1:7" x14ac:dyDescent="0.3">
      <c r="A110" s="235"/>
      <c r="B110" s="235"/>
      <c r="C110" s="235"/>
      <c r="D110" s="235"/>
      <c r="E110" s="235"/>
      <c r="F110" s="235"/>
      <c r="G110" s="235"/>
    </row>
    <row r="111" spans="1:7" x14ac:dyDescent="0.3">
      <c r="A111" s="235"/>
      <c r="B111" s="235"/>
      <c r="C111" s="235"/>
      <c r="D111" s="235"/>
      <c r="E111" s="235"/>
      <c r="F111" s="235"/>
      <c r="G111" s="235"/>
    </row>
    <row r="112" spans="1:7" x14ac:dyDescent="0.3">
      <c r="A112" s="235"/>
      <c r="B112" s="235"/>
      <c r="C112" s="235"/>
      <c r="D112" s="235"/>
      <c r="E112" s="235"/>
      <c r="F112" s="235"/>
      <c r="G112" s="235"/>
    </row>
    <row r="113" spans="1:7" x14ac:dyDescent="0.3">
      <c r="A113" s="235"/>
      <c r="B113" s="235"/>
      <c r="C113" s="235"/>
      <c r="D113" s="235"/>
      <c r="E113" s="235"/>
      <c r="F113" s="235"/>
      <c r="G113" s="235"/>
    </row>
    <row r="114" spans="1:7" x14ac:dyDescent="0.3">
      <c r="A114" s="235"/>
      <c r="B114" s="235"/>
      <c r="C114" s="235"/>
      <c r="D114" s="235"/>
      <c r="E114" s="235"/>
      <c r="F114" s="235"/>
      <c r="G114" s="235"/>
    </row>
    <row r="115" spans="1:7" x14ac:dyDescent="0.3">
      <c r="A115" s="235"/>
      <c r="B115" s="235"/>
      <c r="C115" s="235"/>
      <c r="D115" s="235"/>
      <c r="E115" s="235"/>
      <c r="F115" s="235"/>
      <c r="G115" s="235"/>
    </row>
    <row r="116" spans="1:7" s="213" customFormat="1" x14ac:dyDescent="0.3">
      <c r="A116" s="214"/>
      <c r="B116" s="214"/>
      <c r="C116" s="214"/>
      <c r="D116" s="214"/>
      <c r="E116" s="214"/>
      <c r="F116" s="214"/>
      <c r="G116" s="214"/>
    </row>
    <row r="117" spans="1:7" x14ac:dyDescent="0.3">
      <c r="A117" s="103" t="s">
        <v>86</v>
      </c>
      <c r="C117" s="109" t="s">
        <v>83</v>
      </c>
      <c r="D117" s="110">
        <f>B61</f>
        <v>0</v>
      </c>
    </row>
    <row r="118" spans="1:7" x14ac:dyDescent="0.3">
      <c r="A118" s="235"/>
      <c r="B118" s="235"/>
      <c r="C118" s="235"/>
      <c r="D118" s="235"/>
      <c r="E118" s="235"/>
      <c r="F118" s="235"/>
      <c r="G118" s="235"/>
    </row>
    <row r="119" spans="1:7" x14ac:dyDescent="0.3">
      <c r="A119" s="235"/>
      <c r="B119" s="235"/>
      <c r="C119" s="235"/>
      <c r="D119" s="235"/>
      <c r="E119" s="235"/>
      <c r="F119" s="235"/>
      <c r="G119" s="235"/>
    </row>
    <row r="120" spans="1:7" x14ac:dyDescent="0.3">
      <c r="A120" s="235"/>
      <c r="B120" s="235"/>
      <c r="C120" s="235"/>
      <c r="D120" s="235"/>
      <c r="E120" s="235"/>
      <c r="F120" s="235"/>
      <c r="G120" s="235"/>
    </row>
    <row r="121" spans="1:7" x14ac:dyDescent="0.3">
      <c r="A121" s="235"/>
      <c r="B121" s="235"/>
      <c r="C121" s="235"/>
      <c r="D121" s="235"/>
      <c r="E121" s="235"/>
      <c r="F121" s="235"/>
      <c r="G121" s="235"/>
    </row>
    <row r="122" spans="1:7" x14ac:dyDescent="0.3">
      <c r="A122" s="235"/>
      <c r="B122" s="235"/>
      <c r="C122" s="235"/>
      <c r="D122" s="235"/>
      <c r="E122" s="235"/>
      <c r="F122" s="235"/>
      <c r="G122" s="235"/>
    </row>
    <row r="123" spans="1:7" x14ac:dyDescent="0.3">
      <c r="A123" s="235"/>
      <c r="B123" s="235"/>
      <c r="C123" s="235"/>
      <c r="D123" s="235"/>
      <c r="E123" s="235"/>
      <c r="F123" s="235"/>
      <c r="G123" s="235"/>
    </row>
    <row r="124" spans="1:7" x14ac:dyDescent="0.3">
      <c r="A124" s="235"/>
      <c r="B124" s="235"/>
      <c r="C124" s="235"/>
      <c r="D124" s="235"/>
      <c r="E124" s="235"/>
      <c r="F124" s="235"/>
      <c r="G124" s="235"/>
    </row>
    <row r="125" spans="1:7" x14ac:dyDescent="0.3">
      <c r="A125" s="235"/>
      <c r="B125" s="235"/>
      <c r="C125" s="235"/>
      <c r="D125" s="235"/>
      <c r="E125" s="235"/>
      <c r="F125" s="235"/>
      <c r="G125" s="235"/>
    </row>
    <row r="126" spans="1:7" x14ac:dyDescent="0.3">
      <c r="A126" s="235"/>
      <c r="B126" s="235"/>
      <c r="C126" s="235"/>
      <c r="D126" s="235"/>
      <c r="E126" s="235"/>
      <c r="F126" s="235"/>
      <c r="G126" s="235"/>
    </row>
    <row r="127" spans="1:7" x14ac:dyDescent="0.3">
      <c r="A127" s="235"/>
      <c r="B127" s="235"/>
      <c r="C127" s="235"/>
      <c r="D127" s="235"/>
      <c r="E127" s="235"/>
      <c r="F127" s="235"/>
      <c r="G127" s="235"/>
    </row>
    <row r="128" spans="1:7" x14ac:dyDescent="0.3">
      <c r="A128" s="235"/>
      <c r="B128" s="235"/>
      <c r="C128" s="235"/>
      <c r="D128" s="235"/>
      <c r="E128" s="235"/>
      <c r="F128" s="235"/>
      <c r="G128" s="235"/>
    </row>
    <row r="129" spans="1:8" x14ac:dyDescent="0.3">
      <c r="A129" s="235"/>
      <c r="B129" s="235"/>
      <c r="C129" s="235"/>
      <c r="D129" s="235"/>
      <c r="E129" s="235"/>
      <c r="F129" s="235"/>
      <c r="G129" s="235"/>
    </row>
    <row r="130" spans="1:8" x14ac:dyDescent="0.3">
      <c r="A130" s="235"/>
      <c r="B130" s="235"/>
      <c r="C130" s="235"/>
      <c r="D130" s="235"/>
      <c r="E130" s="235"/>
      <c r="F130" s="235"/>
      <c r="G130" s="235"/>
    </row>
    <row r="131" spans="1:8" x14ac:dyDescent="0.3">
      <c r="A131" s="235"/>
      <c r="B131" s="235"/>
      <c r="C131" s="235"/>
      <c r="D131" s="235"/>
      <c r="E131" s="235"/>
      <c r="F131" s="235"/>
      <c r="G131" s="235"/>
    </row>
    <row r="132" spans="1:8" s="213" customFormat="1" x14ac:dyDescent="0.3">
      <c r="A132" s="212"/>
      <c r="B132" s="212"/>
      <c r="C132" s="212"/>
      <c r="D132" s="212"/>
      <c r="E132" s="212"/>
      <c r="F132" s="212"/>
      <c r="G132" s="212"/>
    </row>
    <row r="133" spans="1:8" x14ac:dyDescent="0.3">
      <c r="A133" s="103" t="s">
        <v>81</v>
      </c>
      <c r="C133" s="109" t="s">
        <v>83</v>
      </c>
      <c r="D133" s="110">
        <f>'Step 4 Expenses'!B25</f>
        <v>0</v>
      </c>
    </row>
    <row r="134" spans="1:8" x14ac:dyDescent="0.3">
      <c r="A134" s="236"/>
      <c r="B134" s="236"/>
      <c r="C134" s="236"/>
      <c r="D134" s="236"/>
      <c r="E134" s="236"/>
      <c r="F134" s="236"/>
      <c r="G134" s="236"/>
    </row>
    <row r="135" spans="1:8" x14ac:dyDescent="0.3">
      <c r="A135" s="236"/>
      <c r="B135" s="236"/>
      <c r="C135" s="236"/>
      <c r="D135" s="236"/>
      <c r="E135" s="236"/>
      <c r="F135" s="236"/>
      <c r="G135" s="236"/>
    </row>
    <row r="136" spans="1:8" x14ac:dyDescent="0.3">
      <c r="A136" s="236"/>
      <c r="B136" s="236"/>
      <c r="C136" s="236"/>
      <c r="D136" s="236"/>
      <c r="E136" s="236"/>
      <c r="F136" s="236"/>
      <c r="G136" s="236"/>
    </row>
    <row r="137" spans="1:8" x14ac:dyDescent="0.3">
      <c r="A137" s="236"/>
      <c r="B137" s="236"/>
      <c r="C137" s="236"/>
      <c r="D137" s="236"/>
      <c r="E137" s="236"/>
      <c r="F137" s="236"/>
      <c r="G137" s="236"/>
    </row>
    <row r="138" spans="1:8" x14ac:dyDescent="0.3">
      <c r="A138" s="236"/>
      <c r="B138" s="236"/>
      <c r="C138" s="236"/>
      <c r="D138" s="236"/>
      <c r="E138" s="236"/>
      <c r="F138" s="236"/>
      <c r="G138" s="236"/>
      <c r="H138" s="103"/>
    </row>
    <row r="139" spans="1:8" x14ac:dyDescent="0.3">
      <c r="A139" s="236"/>
      <c r="B139" s="236"/>
      <c r="C139" s="236"/>
      <c r="D139" s="236"/>
      <c r="E139" s="236"/>
      <c r="F139" s="236"/>
      <c r="G139" s="236"/>
    </row>
    <row r="140" spans="1:8" x14ac:dyDescent="0.3">
      <c r="A140" s="236"/>
      <c r="B140" s="236"/>
      <c r="C140" s="236"/>
      <c r="D140" s="236"/>
      <c r="E140" s="236"/>
      <c r="F140" s="236"/>
      <c r="G140" s="236"/>
    </row>
    <row r="141" spans="1:8" x14ac:dyDescent="0.3">
      <c r="A141" s="236"/>
      <c r="B141" s="236"/>
      <c r="C141" s="236"/>
      <c r="D141" s="236"/>
      <c r="E141" s="236"/>
      <c r="F141" s="236"/>
      <c r="G141" s="236"/>
    </row>
    <row r="142" spans="1:8" x14ac:dyDescent="0.3">
      <c r="A142" s="236"/>
      <c r="B142" s="236"/>
      <c r="C142" s="236"/>
      <c r="D142" s="236"/>
      <c r="E142" s="236"/>
      <c r="F142" s="236"/>
      <c r="G142" s="236"/>
    </row>
    <row r="143" spans="1:8" x14ac:dyDescent="0.3">
      <c r="A143" s="236"/>
      <c r="B143" s="236"/>
      <c r="C143" s="236"/>
      <c r="D143" s="236"/>
      <c r="E143" s="236"/>
      <c r="F143" s="236"/>
      <c r="G143" s="236"/>
    </row>
    <row r="144" spans="1:8" x14ac:dyDescent="0.3">
      <c r="A144" s="236"/>
      <c r="B144" s="236"/>
      <c r="C144" s="236"/>
      <c r="D144" s="236"/>
      <c r="E144" s="236"/>
      <c r="F144" s="236"/>
      <c r="G144" s="236"/>
    </row>
    <row r="145" spans="1:7" x14ac:dyDescent="0.3">
      <c r="A145" s="236"/>
      <c r="B145" s="236"/>
      <c r="C145" s="236"/>
      <c r="D145" s="236"/>
      <c r="E145" s="236"/>
      <c r="F145" s="236"/>
      <c r="G145" s="236"/>
    </row>
    <row r="146" spans="1:7" x14ac:dyDescent="0.3">
      <c r="A146" s="236"/>
      <c r="B146" s="236"/>
      <c r="C146" s="236"/>
      <c r="D146" s="236"/>
      <c r="E146" s="236"/>
      <c r="F146" s="236"/>
      <c r="G146" s="236"/>
    </row>
  </sheetData>
  <sheetProtection algorithmName="SHA-512" hashValue="PkdNGrUYx3zMr3azKTeoLNRECRyzaSpEzn54Q0XrqLrSAvw1Q3zwkeS2OUXdv8g/YxoEnKzUahPbiJdSEIKlmw==" saltValue="hX5WIFOGdv4+Jiz+iBwV4Q==" spinCount="100000" sheet="1" selectLockedCells="1"/>
  <mergeCells count="12">
    <mergeCell ref="A52:G54"/>
    <mergeCell ref="A1:C1"/>
    <mergeCell ref="B4:C4"/>
    <mergeCell ref="B5:C5"/>
    <mergeCell ref="A2:D2"/>
    <mergeCell ref="A18:G32"/>
    <mergeCell ref="A36:G50"/>
    <mergeCell ref="A66:G79"/>
    <mergeCell ref="A82:G98"/>
    <mergeCell ref="A101:G115"/>
    <mergeCell ref="A118:G131"/>
    <mergeCell ref="A134:G146"/>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6"/>
  <sheetViews>
    <sheetView workbookViewId="0">
      <selection activeCell="D15" sqref="A15:XFD15"/>
    </sheetView>
  </sheetViews>
  <sheetFormatPr defaultColWidth="8" defaultRowHeight="12" customHeight="1" x14ac:dyDescent="0.25"/>
  <cols>
    <col min="1" max="18" width="23.44140625" customWidth="1"/>
  </cols>
  <sheetData>
    <row r="1" spans="1:18" ht="12" customHeight="1" x14ac:dyDescent="0.25">
      <c r="A1" s="188" t="s">
        <v>558</v>
      </c>
      <c r="B1" s="188" t="s">
        <v>93</v>
      </c>
      <c r="C1" s="188" t="s">
        <v>63</v>
      </c>
      <c r="D1" s="188" t="s">
        <v>421</v>
      </c>
      <c r="E1" s="188" t="s">
        <v>521</v>
      </c>
      <c r="F1" s="188" t="s">
        <v>522</v>
      </c>
      <c r="G1" s="188" t="s">
        <v>523</v>
      </c>
      <c r="H1" s="188" t="s">
        <v>524</v>
      </c>
      <c r="I1" s="188" t="s">
        <v>525</v>
      </c>
      <c r="J1" s="188" t="s">
        <v>526</v>
      </c>
      <c r="K1" s="188" t="s">
        <v>35</v>
      </c>
      <c r="L1" s="188" t="s">
        <v>527</v>
      </c>
      <c r="M1" s="188" t="s">
        <v>33</v>
      </c>
      <c r="N1" s="188" t="s">
        <v>528</v>
      </c>
      <c r="O1" s="188" t="s">
        <v>529</v>
      </c>
      <c r="P1" s="188" t="s">
        <v>530</v>
      </c>
      <c r="Q1" s="188" t="s">
        <v>531</v>
      </c>
      <c r="R1" s="188" t="s">
        <v>532</v>
      </c>
    </row>
    <row r="2" spans="1:18" ht="12" customHeight="1" x14ac:dyDescent="0.25">
      <c r="A2" s="30" t="s">
        <v>403</v>
      </c>
      <c r="B2" s="30" t="s">
        <v>203</v>
      </c>
      <c r="C2" s="30" t="s">
        <v>533</v>
      </c>
      <c r="D2" s="30" t="s">
        <v>534</v>
      </c>
      <c r="E2" s="30" t="s">
        <v>535</v>
      </c>
      <c r="F2" s="30" t="s">
        <v>536</v>
      </c>
      <c r="G2" s="30" t="s">
        <v>537</v>
      </c>
      <c r="H2" s="30" t="s">
        <v>233</v>
      </c>
      <c r="I2" s="30"/>
      <c r="J2" s="29">
        <v>10936.02</v>
      </c>
      <c r="K2" s="29">
        <v>1945</v>
      </c>
      <c r="L2" s="29">
        <v>0</v>
      </c>
      <c r="M2" s="29">
        <v>-1720.46</v>
      </c>
      <c r="N2" s="29">
        <v>-48.18</v>
      </c>
      <c r="O2" s="37">
        <v>11112.38</v>
      </c>
      <c r="P2" s="29">
        <v>0</v>
      </c>
      <c r="Q2" s="29">
        <v>0</v>
      </c>
      <c r="R2" s="29">
        <v>11112.38</v>
      </c>
    </row>
    <row r="3" spans="1:18" ht="12" customHeight="1" x14ac:dyDescent="0.25">
      <c r="A3" s="30" t="s">
        <v>404</v>
      </c>
      <c r="B3" s="30" t="s">
        <v>204</v>
      </c>
      <c r="C3" s="30" t="s">
        <v>538</v>
      </c>
      <c r="D3" s="30" t="s">
        <v>539</v>
      </c>
      <c r="E3" s="30" t="s">
        <v>535</v>
      </c>
      <c r="F3" s="30" t="s">
        <v>536</v>
      </c>
      <c r="G3" s="30" t="s">
        <v>537</v>
      </c>
      <c r="H3" s="30" t="s">
        <v>233</v>
      </c>
      <c r="I3" s="30"/>
      <c r="J3" s="29">
        <v>47798.98</v>
      </c>
      <c r="K3" s="29">
        <v>500</v>
      </c>
      <c r="L3" s="29">
        <v>0</v>
      </c>
      <c r="M3" s="29">
        <v>-4456.5600000000004</v>
      </c>
      <c r="N3" s="29">
        <v>-102.83</v>
      </c>
      <c r="O3" s="37">
        <v>43739.59</v>
      </c>
      <c r="P3" s="29">
        <v>0</v>
      </c>
      <c r="Q3" s="29">
        <v>0</v>
      </c>
      <c r="R3" s="29">
        <v>43739.59</v>
      </c>
    </row>
    <row r="4" spans="1:18" ht="12" customHeight="1" x14ac:dyDescent="0.25">
      <c r="A4" s="30" t="s">
        <v>406</v>
      </c>
      <c r="B4" s="30" t="s">
        <v>207</v>
      </c>
      <c r="C4" s="30" t="s">
        <v>540</v>
      </c>
      <c r="D4" s="30" t="s">
        <v>541</v>
      </c>
      <c r="E4" s="30" t="s">
        <v>535</v>
      </c>
      <c r="F4" s="30" t="s">
        <v>536</v>
      </c>
      <c r="G4" s="30" t="s">
        <v>537</v>
      </c>
      <c r="H4" s="30" t="s">
        <v>233</v>
      </c>
      <c r="I4" s="30"/>
      <c r="J4" s="29">
        <v>34928.32</v>
      </c>
      <c r="K4" s="29">
        <v>2175.8000000000002</v>
      </c>
      <c r="L4" s="29">
        <v>0</v>
      </c>
      <c r="M4" s="29">
        <v>-4389.7299999999996</v>
      </c>
      <c r="N4" s="29">
        <v>-122.92</v>
      </c>
      <c r="O4" s="37">
        <v>32591.47</v>
      </c>
      <c r="P4" s="29">
        <v>0</v>
      </c>
      <c r="Q4" s="29">
        <v>0</v>
      </c>
      <c r="R4" s="29">
        <v>32591.47</v>
      </c>
    </row>
    <row r="5" spans="1:18" ht="12" customHeight="1" x14ac:dyDescent="0.25">
      <c r="A5" s="30" t="s">
        <v>407</v>
      </c>
      <c r="B5" s="30" t="s">
        <v>209</v>
      </c>
      <c r="C5" s="30" t="s">
        <v>542</v>
      </c>
      <c r="D5" s="30" t="s">
        <v>543</v>
      </c>
      <c r="E5" s="30" t="s">
        <v>535</v>
      </c>
      <c r="F5" s="30" t="s">
        <v>536</v>
      </c>
      <c r="G5" s="30" t="s">
        <v>537</v>
      </c>
      <c r="H5" s="30" t="s">
        <v>233</v>
      </c>
      <c r="I5" s="30"/>
      <c r="J5" s="29">
        <v>73450.84</v>
      </c>
      <c r="K5" s="29">
        <v>0</v>
      </c>
      <c r="L5" s="29">
        <v>0</v>
      </c>
      <c r="M5" s="29">
        <v>-70063.77</v>
      </c>
      <c r="N5" s="29">
        <v>-1961.45</v>
      </c>
      <c r="O5" s="37">
        <v>1425.62</v>
      </c>
      <c r="P5" s="29">
        <v>0</v>
      </c>
      <c r="Q5" s="29">
        <v>0</v>
      </c>
      <c r="R5" s="29">
        <v>1425.62</v>
      </c>
    </row>
    <row r="6" spans="1:18" ht="12" customHeight="1" x14ac:dyDescent="0.25">
      <c r="A6" s="30" t="s">
        <v>408</v>
      </c>
      <c r="B6" s="30" t="s">
        <v>211</v>
      </c>
      <c r="C6" s="30" t="s">
        <v>542</v>
      </c>
      <c r="D6" s="30" t="s">
        <v>544</v>
      </c>
      <c r="E6" s="30" t="s">
        <v>535</v>
      </c>
      <c r="F6" s="30" t="s">
        <v>536</v>
      </c>
      <c r="G6" s="30" t="s">
        <v>537</v>
      </c>
      <c r="H6" s="30" t="s">
        <v>233</v>
      </c>
      <c r="I6" s="30"/>
      <c r="J6" s="29">
        <v>7766.59</v>
      </c>
      <c r="K6" s="29">
        <v>0</v>
      </c>
      <c r="L6" s="29">
        <v>5599.46</v>
      </c>
      <c r="M6" s="29">
        <v>-3546.9</v>
      </c>
      <c r="N6" s="29">
        <v>-99.31</v>
      </c>
      <c r="O6" s="37">
        <v>9719.84</v>
      </c>
      <c r="P6" s="29">
        <v>0</v>
      </c>
      <c r="Q6" s="29">
        <v>0</v>
      </c>
      <c r="R6" s="29">
        <v>9719.84</v>
      </c>
    </row>
    <row r="7" spans="1:18" ht="12" customHeight="1" x14ac:dyDescent="0.25">
      <c r="A7" s="30" t="s">
        <v>409</v>
      </c>
      <c r="B7" s="30" t="s">
        <v>213</v>
      </c>
      <c r="C7" s="30" t="s">
        <v>542</v>
      </c>
      <c r="D7" s="30" t="s">
        <v>545</v>
      </c>
      <c r="E7" s="30" t="s">
        <v>535</v>
      </c>
      <c r="F7" s="30" t="s">
        <v>536</v>
      </c>
      <c r="G7" s="30" t="s">
        <v>537</v>
      </c>
      <c r="H7" s="30" t="s">
        <v>233</v>
      </c>
      <c r="I7" s="30"/>
      <c r="J7" s="29">
        <v>4387.13</v>
      </c>
      <c r="K7" s="29">
        <v>100</v>
      </c>
      <c r="L7" s="29">
        <v>76466.720000000001</v>
      </c>
      <c r="M7" s="29">
        <v>-187.1</v>
      </c>
      <c r="N7" s="29">
        <v>-5.24</v>
      </c>
      <c r="O7" s="37">
        <v>80761.509999999995</v>
      </c>
      <c r="P7" s="29">
        <v>0</v>
      </c>
      <c r="Q7" s="29">
        <v>0</v>
      </c>
      <c r="R7" s="29">
        <v>80761.509999999995</v>
      </c>
    </row>
    <row r="8" spans="1:18" ht="12" customHeight="1" x14ac:dyDescent="0.25">
      <c r="A8" s="30" t="s">
        <v>410</v>
      </c>
      <c r="B8" s="30" t="s">
        <v>214</v>
      </c>
      <c r="C8" s="30" t="s">
        <v>542</v>
      </c>
      <c r="D8" s="30" t="s">
        <v>546</v>
      </c>
      <c r="E8" s="30" t="s">
        <v>535</v>
      </c>
      <c r="F8" s="30" t="s">
        <v>536</v>
      </c>
      <c r="G8" s="30" t="s">
        <v>537</v>
      </c>
      <c r="H8" s="30" t="s">
        <v>233</v>
      </c>
      <c r="I8" s="30"/>
      <c r="J8" s="29">
        <v>26466.720000000001</v>
      </c>
      <c r="K8" s="29">
        <v>808</v>
      </c>
      <c r="L8" s="29">
        <v>0</v>
      </c>
      <c r="M8" s="29">
        <v>0</v>
      </c>
      <c r="N8" s="29">
        <v>-26466.720000000001</v>
      </c>
      <c r="O8" s="37">
        <v>808</v>
      </c>
      <c r="P8" s="29">
        <v>0</v>
      </c>
      <c r="Q8" s="29">
        <v>0</v>
      </c>
      <c r="R8" s="29">
        <v>808</v>
      </c>
    </row>
    <row r="9" spans="1:18" ht="12" customHeight="1" x14ac:dyDescent="0.25">
      <c r="A9" s="30" t="s">
        <v>416</v>
      </c>
      <c r="B9" s="30" t="s">
        <v>216</v>
      </c>
      <c r="C9" s="30" t="s">
        <v>542</v>
      </c>
      <c r="D9" s="30" t="s">
        <v>547</v>
      </c>
      <c r="E9" s="30" t="s">
        <v>535</v>
      </c>
      <c r="F9" s="30" t="s">
        <v>536</v>
      </c>
      <c r="G9" s="30" t="s">
        <v>537</v>
      </c>
      <c r="H9" s="30" t="s">
        <v>233</v>
      </c>
      <c r="I9" s="30"/>
      <c r="J9" s="29">
        <v>3554.93</v>
      </c>
      <c r="K9" s="29">
        <v>0</v>
      </c>
      <c r="L9" s="29">
        <v>0</v>
      </c>
      <c r="M9" s="29">
        <v>0</v>
      </c>
      <c r="N9" s="29">
        <v>0</v>
      </c>
      <c r="O9" s="37">
        <v>3554.93</v>
      </c>
      <c r="P9" s="29">
        <v>0</v>
      </c>
      <c r="Q9" s="29">
        <v>0</v>
      </c>
      <c r="R9" s="29">
        <v>3554.93</v>
      </c>
    </row>
    <row r="10" spans="1:18" ht="12" customHeight="1" x14ac:dyDescent="0.25">
      <c r="A10" s="30" t="s">
        <v>417</v>
      </c>
      <c r="B10" s="30" t="s">
        <v>218</v>
      </c>
      <c r="C10" s="30" t="s">
        <v>542</v>
      </c>
      <c r="D10" s="30" t="s">
        <v>548</v>
      </c>
      <c r="E10" s="30" t="s">
        <v>535</v>
      </c>
      <c r="F10" s="30" t="s">
        <v>536</v>
      </c>
      <c r="G10" s="30" t="s">
        <v>537</v>
      </c>
      <c r="H10" s="30" t="s">
        <v>233</v>
      </c>
      <c r="I10" s="30"/>
      <c r="J10" s="29">
        <v>0</v>
      </c>
      <c r="K10" s="29">
        <v>1100</v>
      </c>
      <c r="L10" s="29">
        <v>0</v>
      </c>
      <c r="M10" s="29">
        <v>0</v>
      </c>
      <c r="N10" s="29">
        <v>0</v>
      </c>
      <c r="O10" s="37">
        <v>1100</v>
      </c>
      <c r="P10" s="29">
        <v>0</v>
      </c>
      <c r="Q10" s="29">
        <v>0</v>
      </c>
      <c r="R10" s="29">
        <v>1100</v>
      </c>
    </row>
    <row r="11" spans="1:18" s="34" customFormat="1" ht="13.2" x14ac:dyDescent="0.25">
      <c r="A11" s="26" t="s">
        <v>394</v>
      </c>
      <c r="B11" s="26" t="s">
        <v>220</v>
      </c>
      <c r="C11" s="26" t="s">
        <v>549</v>
      </c>
      <c r="D11" s="26" t="s">
        <v>550</v>
      </c>
      <c r="E11" s="26" t="s">
        <v>535</v>
      </c>
      <c r="F11" s="26" t="s">
        <v>536</v>
      </c>
      <c r="G11" s="26" t="s">
        <v>537</v>
      </c>
      <c r="H11" s="26" t="s">
        <v>233</v>
      </c>
      <c r="I11" s="26"/>
      <c r="J11" s="29">
        <v>71690.710000000006</v>
      </c>
      <c r="K11" s="29">
        <v>0</v>
      </c>
      <c r="L11" s="29">
        <v>1000</v>
      </c>
      <c r="M11" s="29">
        <v>0</v>
      </c>
      <c r="N11" s="29">
        <v>0</v>
      </c>
      <c r="O11" s="37">
        <v>72690.710000000006</v>
      </c>
      <c r="P11" s="29">
        <v>0</v>
      </c>
      <c r="Q11" s="29">
        <v>0</v>
      </c>
      <c r="R11" s="29">
        <v>72690.710000000006</v>
      </c>
    </row>
    <row r="12" spans="1:18" s="34" customFormat="1" ht="13.2" x14ac:dyDescent="0.25">
      <c r="A12" s="26" t="s">
        <v>395</v>
      </c>
      <c r="B12" s="26" t="s">
        <v>222</v>
      </c>
      <c r="C12" s="26" t="s">
        <v>551</v>
      </c>
      <c r="D12" s="26" t="s">
        <v>552</v>
      </c>
      <c r="E12" s="26" t="s">
        <v>535</v>
      </c>
      <c r="F12" s="26" t="s">
        <v>536</v>
      </c>
      <c r="G12" s="26" t="s">
        <v>537</v>
      </c>
      <c r="H12" s="26" t="s">
        <v>233</v>
      </c>
      <c r="I12" s="26"/>
      <c r="J12" s="29">
        <v>456486.56</v>
      </c>
      <c r="K12" s="29">
        <v>0</v>
      </c>
      <c r="L12" s="29">
        <v>101000</v>
      </c>
      <c r="M12" s="29">
        <v>-232052.87</v>
      </c>
      <c r="N12" s="29">
        <v>-5493.87</v>
      </c>
      <c r="O12" s="37">
        <v>319939.82</v>
      </c>
      <c r="P12" s="29">
        <v>0</v>
      </c>
      <c r="Q12" s="29">
        <v>0</v>
      </c>
      <c r="R12" s="29">
        <v>319939.82</v>
      </c>
    </row>
    <row r="13" spans="1:18" s="34" customFormat="1" ht="13.2" x14ac:dyDescent="0.25">
      <c r="A13" s="26" t="s">
        <v>401</v>
      </c>
      <c r="B13" s="26" t="s">
        <v>224</v>
      </c>
      <c r="C13" s="26" t="s">
        <v>553</v>
      </c>
      <c r="D13" s="26" t="s">
        <v>554</v>
      </c>
      <c r="E13" s="26" t="s">
        <v>535</v>
      </c>
      <c r="F13" s="26" t="s">
        <v>536</v>
      </c>
      <c r="G13" s="26" t="s">
        <v>537</v>
      </c>
      <c r="H13" s="26" t="s">
        <v>233</v>
      </c>
      <c r="I13" s="26"/>
      <c r="J13" s="29">
        <v>1774285.69</v>
      </c>
      <c r="K13" s="29">
        <v>0</v>
      </c>
      <c r="L13" s="29">
        <v>44138</v>
      </c>
      <c r="M13" s="29">
        <v>-587334.41</v>
      </c>
      <c r="N13" s="29">
        <v>-12749.92</v>
      </c>
      <c r="O13" s="37">
        <v>1218339.3600000001</v>
      </c>
      <c r="P13" s="29">
        <v>0</v>
      </c>
      <c r="Q13" s="29">
        <v>0</v>
      </c>
      <c r="R13" s="29">
        <v>1218339.3600000001</v>
      </c>
    </row>
    <row r="14" spans="1:18" s="34" customFormat="1" ht="13.2" x14ac:dyDescent="0.25">
      <c r="A14" s="26" t="s">
        <v>412</v>
      </c>
      <c r="B14" s="26" t="s">
        <v>226</v>
      </c>
      <c r="C14" s="26" t="s">
        <v>551</v>
      </c>
      <c r="D14" s="26" t="s">
        <v>555</v>
      </c>
      <c r="E14" s="26" t="s">
        <v>535</v>
      </c>
      <c r="F14" s="26" t="s">
        <v>536</v>
      </c>
      <c r="G14" s="26" t="s">
        <v>537</v>
      </c>
      <c r="H14" s="26" t="s">
        <v>233</v>
      </c>
      <c r="I14" s="26"/>
      <c r="J14" s="29">
        <v>214063.38</v>
      </c>
      <c r="K14" s="29">
        <v>0</v>
      </c>
      <c r="L14" s="29">
        <v>25000</v>
      </c>
      <c r="M14" s="29">
        <v>-7327.48</v>
      </c>
      <c r="N14" s="29">
        <v>-205.16</v>
      </c>
      <c r="O14" s="37">
        <v>231530.74</v>
      </c>
      <c r="P14" s="29">
        <v>0</v>
      </c>
      <c r="Q14" s="29">
        <v>0</v>
      </c>
      <c r="R14" s="29">
        <v>231530.74</v>
      </c>
    </row>
    <row r="15" spans="1:18" s="34" customFormat="1" ht="13.2" x14ac:dyDescent="0.25">
      <c r="A15" s="26" t="s">
        <v>413</v>
      </c>
      <c r="B15" s="26" t="s">
        <v>228</v>
      </c>
      <c r="C15" s="26" t="s">
        <v>549</v>
      </c>
      <c r="D15" s="26" t="s">
        <v>556</v>
      </c>
      <c r="E15" s="26" t="s">
        <v>535</v>
      </c>
      <c r="F15" s="26" t="s">
        <v>536</v>
      </c>
      <c r="G15" s="26" t="s">
        <v>537</v>
      </c>
      <c r="H15" s="26" t="s">
        <v>233</v>
      </c>
      <c r="I15" s="26"/>
      <c r="J15" s="29">
        <v>621024.35</v>
      </c>
      <c r="K15" s="29">
        <v>0</v>
      </c>
      <c r="L15" s="29">
        <v>0</v>
      </c>
      <c r="M15" s="29">
        <v>-6583.2</v>
      </c>
      <c r="N15" s="29">
        <v>-184.33</v>
      </c>
      <c r="O15" s="37">
        <v>614256.81999999995</v>
      </c>
      <c r="P15" s="29">
        <v>0</v>
      </c>
      <c r="Q15" s="29">
        <v>0</v>
      </c>
      <c r="R15" s="29">
        <v>614256.81999999995</v>
      </c>
    </row>
    <row r="16" spans="1:18" s="34" customFormat="1" ht="13.2" x14ac:dyDescent="0.25">
      <c r="A16" s="26" t="s">
        <v>415</v>
      </c>
      <c r="B16" s="26" t="s">
        <v>230</v>
      </c>
      <c r="C16" s="26" t="s">
        <v>551</v>
      </c>
      <c r="D16" s="26" t="s">
        <v>557</v>
      </c>
      <c r="E16" s="26" t="s">
        <v>535</v>
      </c>
      <c r="F16" s="26" t="s">
        <v>536</v>
      </c>
      <c r="G16" s="26" t="s">
        <v>537</v>
      </c>
      <c r="H16" s="26" t="s">
        <v>233</v>
      </c>
      <c r="I16" s="26"/>
      <c r="J16" s="29">
        <v>39731.51</v>
      </c>
      <c r="K16" s="29">
        <v>0</v>
      </c>
      <c r="L16" s="29">
        <v>7250</v>
      </c>
      <c r="M16" s="29">
        <v>0</v>
      </c>
      <c r="N16" s="29">
        <v>0</v>
      </c>
      <c r="O16" s="37">
        <v>46981.51</v>
      </c>
      <c r="P16" s="29">
        <v>0</v>
      </c>
      <c r="Q16" s="29">
        <v>0</v>
      </c>
      <c r="R16" s="29">
        <v>46981.51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1"/>
  <sheetViews>
    <sheetView workbookViewId="0">
      <selection activeCell="F21" sqref="F21"/>
    </sheetView>
  </sheetViews>
  <sheetFormatPr defaultRowHeight="13.2" x14ac:dyDescent="0.25"/>
  <cols>
    <col min="1" max="1" width="10.5546875" style="36" bestFit="1" customWidth="1"/>
    <col min="2" max="2" width="16.5546875" style="36" bestFit="1" customWidth="1"/>
    <col min="3" max="3" width="20.21875" style="36" bestFit="1" customWidth="1"/>
    <col min="4" max="4" width="9.6640625" style="36" bestFit="1" customWidth="1"/>
    <col min="5" max="5" width="9.6640625" style="36" customWidth="1"/>
    <col min="6" max="6" width="13.6640625" style="36" bestFit="1" customWidth="1"/>
    <col min="7" max="7" width="5" style="36" bestFit="1" customWidth="1"/>
    <col min="8" max="8" width="11.33203125" style="36" bestFit="1" customWidth="1"/>
    <col min="9" max="9" width="8.6640625" style="36" bestFit="1" customWidth="1"/>
    <col min="10" max="10" width="12.88671875" style="36" bestFit="1" customWidth="1"/>
    <col min="11" max="11" width="7" style="36" bestFit="1" customWidth="1"/>
    <col min="12" max="12" width="6.5546875" style="36" bestFit="1" customWidth="1"/>
    <col min="13" max="13" width="21.21875" style="36" customWidth="1"/>
    <col min="14" max="14" width="21.33203125" style="36" customWidth="1"/>
    <col min="15" max="15" width="15.88671875" style="36" customWidth="1"/>
    <col min="16" max="16" width="12.6640625" style="36" bestFit="1" customWidth="1"/>
    <col min="17" max="16384" width="8.88671875" style="36"/>
  </cols>
  <sheetData>
    <row r="1" spans="1:16" s="120" customFormat="1" ht="37.799999999999997" customHeight="1" x14ac:dyDescent="0.25">
      <c r="A1" s="120" t="s">
        <v>93</v>
      </c>
      <c r="B1" s="120" t="s">
        <v>375</v>
      </c>
      <c r="C1" s="120" t="s">
        <v>376</v>
      </c>
      <c r="D1" s="120" t="s">
        <v>386</v>
      </c>
      <c r="E1" s="120" t="s">
        <v>573</v>
      </c>
      <c r="F1" s="120" t="s">
        <v>378</v>
      </c>
      <c r="G1" s="120" t="s">
        <v>8</v>
      </c>
      <c r="H1" s="120" t="s">
        <v>379</v>
      </c>
      <c r="I1" s="120" t="s">
        <v>380</v>
      </c>
      <c r="J1" s="120" t="s">
        <v>381</v>
      </c>
      <c r="K1" s="120" t="s">
        <v>382</v>
      </c>
      <c r="L1" s="120" t="s">
        <v>383</v>
      </c>
      <c r="M1" s="120" t="s">
        <v>362</v>
      </c>
      <c r="N1" s="120" t="s">
        <v>361</v>
      </c>
      <c r="O1" s="120" t="s">
        <v>365</v>
      </c>
      <c r="P1" s="120" t="s">
        <v>384</v>
      </c>
    </row>
    <row r="2" spans="1:16" x14ac:dyDescent="0.25">
      <c r="A2" s="36">
        <f>'Step 1 Account Information'!$B$5</f>
        <v>0</v>
      </c>
      <c r="B2" s="118" t="s">
        <v>33</v>
      </c>
      <c r="C2" s="36" t="s">
        <v>67</v>
      </c>
      <c r="P2" s="36">
        <f>'Step 4 Expenses'!B12</f>
        <v>0</v>
      </c>
    </row>
    <row r="3" spans="1:16" x14ac:dyDescent="0.25">
      <c r="A3" s="36">
        <f>'Step 1 Account Information'!$B$5</f>
        <v>0</v>
      </c>
      <c r="B3" s="118" t="s">
        <v>33</v>
      </c>
      <c r="C3" s="36" t="s">
        <v>5</v>
      </c>
      <c r="P3" s="36">
        <f>'Step 4 Expenses'!B13</f>
        <v>0</v>
      </c>
    </row>
    <row r="4" spans="1:16" x14ac:dyDescent="0.25">
      <c r="A4" s="36">
        <f>'Step 1 Account Information'!$B$5</f>
        <v>0</v>
      </c>
      <c r="B4" s="118" t="s">
        <v>33</v>
      </c>
      <c r="C4" s="36" t="s">
        <v>66</v>
      </c>
      <c r="P4" s="36">
        <f>'Step 4 Expenses'!B14</f>
        <v>0</v>
      </c>
    </row>
    <row r="5" spans="1:16" x14ac:dyDescent="0.25">
      <c r="A5" s="36">
        <f>'Step 1 Account Information'!$B$5</f>
        <v>0</v>
      </c>
      <c r="B5" s="118" t="s">
        <v>33</v>
      </c>
      <c r="C5" s="36" t="s">
        <v>68</v>
      </c>
      <c r="P5" s="36">
        <f>'Step 4 Expenses'!B15</f>
        <v>0</v>
      </c>
    </row>
    <row r="6" spans="1:16" x14ac:dyDescent="0.25">
      <c r="A6" s="36">
        <f>'Step 1 Account Information'!$B$5</f>
        <v>0</v>
      </c>
      <c r="B6" s="118" t="s">
        <v>94</v>
      </c>
      <c r="C6" s="36">
        <f>'Step 3 OPS'!A11</f>
        <v>0</v>
      </c>
      <c r="E6" s="36">
        <f>'Step 3 OPS'!B11</f>
        <v>0</v>
      </c>
      <c r="F6" s="36">
        <f>'Step 3 OPS'!C11</f>
        <v>0</v>
      </c>
      <c r="G6" s="36">
        <f>'Step 3 OPS'!D11</f>
        <v>0</v>
      </c>
      <c r="H6" s="36">
        <f>'Step 3 OPS'!E11</f>
        <v>0</v>
      </c>
      <c r="I6" s="36">
        <f>'Step 3 OPS'!F11</f>
        <v>0</v>
      </c>
      <c r="J6" s="36">
        <f>'Step 3 OPS'!G11</f>
        <v>0</v>
      </c>
      <c r="K6" s="36">
        <f>'Step 3 OPS'!H11</f>
        <v>0</v>
      </c>
      <c r="L6" s="36">
        <f>'Step 3 OPS'!I11</f>
        <v>0</v>
      </c>
      <c r="P6" s="36">
        <f>'Step 3 OPS'!J11</f>
        <v>0</v>
      </c>
    </row>
    <row r="7" spans="1:16" x14ac:dyDescent="0.25">
      <c r="A7" s="36">
        <f>'Step 1 Account Information'!$B$5</f>
        <v>0</v>
      </c>
      <c r="B7" s="118" t="s">
        <v>94</v>
      </c>
      <c r="C7" s="36">
        <f>'Step 3 OPS'!A12</f>
        <v>0</v>
      </c>
      <c r="E7" s="36">
        <f>'Step 3 OPS'!B12</f>
        <v>0</v>
      </c>
      <c r="F7" s="36">
        <f>'Step 3 OPS'!C12</f>
        <v>0</v>
      </c>
      <c r="G7" s="36">
        <f>'Step 3 OPS'!D12</f>
        <v>0</v>
      </c>
      <c r="H7" s="36">
        <f>'Step 3 OPS'!E12</f>
        <v>0</v>
      </c>
      <c r="I7" s="36">
        <f>'Step 3 OPS'!F12</f>
        <v>0</v>
      </c>
      <c r="J7" s="36">
        <f>'Step 3 OPS'!G12</f>
        <v>0</v>
      </c>
      <c r="K7" s="36">
        <f>'Step 3 OPS'!H12</f>
        <v>0</v>
      </c>
      <c r="L7" s="36">
        <f>'Step 3 OPS'!I12</f>
        <v>0</v>
      </c>
      <c r="P7" s="36">
        <f>'Step 3 OPS'!J12</f>
        <v>0</v>
      </c>
    </row>
    <row r="8" spans="1:16" x14ac:dyDescent="0.25">
      <c r="A8" s="36">
        <f>'Step 1 Account Information'!$B$5</f>
        <v>0</v>
      </c>
      <c r="B8" s="118" t="s">
        <v>94</v>
      </c>
      <c r="C8" s="36">
        <f>'Step 3 OPS'!A13</f>
        <v>0</v>
      </c>
      <c r="E8" s="36">
        <f>'Step 3 OPS'!B13</f>
        <v>0</v>
      </c>
      <c r="F8" s="36">
        <f>'Step 3 OPS'!C13</f>
        <v>0</v>
      </c>
      <c r="G8" s="36">
        <f>'Step 3 OPS'!D13</f>
        <v>0</v>
      </c>
      <c r="H8" s="36">
        <f>'Step 3 OPS'!E13</f>
        <v>0</v>
      </c>
      <c r="I8" s="36">
        <f>'Step 3 OPS'!F13</f>
        <v>0</v>
      </c>
      <c r="J8" s="36">
        <f>'Step 3 OPS'!G13</f>
        <v>0</v>
      </c>
      <c r="K8" s="36">
        <f>'Step 3 OPS'!H13</f>
        <v>0</v>
      </c>
      <c r="L8" s="36">
        <f>'Step 3 OPS'!I13</f>
        <v>0</v>
      </c>
      <c r="P8" s="36">
        <f>'Step 3 OPS'!J13</f>
        <v>0</v>
      </c>
    </row>
    <row r="9" spans="1:16" x14ac:dyDescent="0.25">
      <c r="A9" s="36">
        <f>'Step 1 Account Information'!$B$5</f>
        <v>0</v>
      </c>
      <c r="B9" s="118" t="s">
        <v>94</v>
      </c>
      <c r="C9" s="36">
        <f>'Step 3 OPS'!A14</f>
        <v>0</v>
      </c>
      <c r="E9" s="36">
        <f>'Step 3 OPS'!B14</f>
        <v>0</v>
      </c>
      <c r="F9" s="36">
        <f>'Step 3 OPS'!C14</f>
        <v>0</v>
      </c>
      <c r="G9" s="36">
        <f>'Step 3 OPS'!D14</f>
        <v>0</v>
      </c>
      <c r="H9" s="36">
        <f>'Step 3 OPS'!E14</f>
        <v>0</v>
      </c>
      <c r="I9" s="36">
        <f>'Step 3 OPS'!F14</f>
        <v>0</v>
      </c>
      <c r="J9" s="36">
        <f>'Step 3 OPS'!G14</f>
        <v>0</v>
      </c>
      <c r="K9" s="36">
        <f>'Step 3 OPS'!H14</f>
        <v>0</v>
      </c>
      <c r="L9" s="36">
        <f>'Step 3 OPS'!I14</f>
        <v>0</v>
      </c>
      <c r="P9" s="36">
        <f>'Step 3 OPS'!J14</f>
        <v>0</v>
      </c>
    </row>
    <row r="10" spans="1:16" x14ac:dyDescent="0.25">
      <c r="A10" s="36">
        <f>'Step 1 Account Information'!$B$5</f>
        <v>0</v>
      </c>
      <c r="B10" s="118" t="s">
        <v>94</v>
      </c>
      <c r="C10" s="36">
        <f>'Step 3 OPS'!A15</f>
        <v>0</v>
      </c>
      <c r="E10" s="36">
        <f>'Step 3 OPS'!B15</f>
        <v>0</v>
      </c>
      <c r="F10" s="36">
        <f>'Step 3 OPS'!C15</f>
        <v>0</v>
      </c>
      <c r="G10" s="36">
        <f>'Step 3 OPS'!D15</f>
        <v>0</v>
      </c>
      <c r="H10" s="36">
        <f>'Step 3 OPS'!E15</f>
        <v>0</v>
      </c>
      <c r="I10" s="36">
        <f>'Step 3 OPS'!F15</f>
        <v>0</v>
      </c>
      <c r="J10" s="36">
        <f>'Step 3 OPS'!G15</f>
        <v>0</v>
      </c>
      <c r="K10" s="36">
        <f>'Step 3 OPS'!H15</f>
        <v>0</v>
      </c>
      <c r="L10" s="36">
        <f>'Step 3 OPS'!I15</f>
        <v>0</v>
      </c>
      <c r="P10" s="36">
        <f>'Step 3 OPS'!J15</f>
        <v>0</v>
      </c>
    </row>
    <row r="11" spans="1:16" x14ac:dyDescent="0.25">
      <c r="A11" s="36">
        <f>'Step 1 Account Information'!$B$5</f>
        <v>0</v>
      </c>
      <c r="B11" s="118" t="s">
        <v>94</v>
      </c>
      <c r="C11" s="36">
        <f>'Step 3 OPS'!A16</f>
        <v>0</v>
      </c>
      <c r="E11" s="36">
        <f>'Step 3 OPS'!B16</f>
        <v>0</v>
      </c>
      <c r="F11" s="36">
        <f>'Step 3 OPS'!C16</f>
        <v>0</v>
      </c>
      <c r="G11" s="36">
        <f>'Step 3 OPS'!D16</f>
        <v>0</v>
      </c>
      <c r="H11" s="36">
        <f>'Step 3 OPS'!E16</f>
        <v>0</v>
      </c>
      <c r="I11" s="36">
        <f>'Step 3 OPS'!F16</f>
        <v>0</v>
      </c>
      <c r="J11" s="36">
        <f>'Step 3 OPS'!G16</f>
        <v>0</v>
      </c>
      <c r="K11" s="36">
        <f>'Step 3 OPS'!H16</f>
        <v>0</v>
      </c>
      <c r="L11" s="36">
        <f>'Step 3 OPS'!I16</f>
        <v>0</v>
      </c>
      <c r="P11" s="36">
        <f>'Step 3 OPS'!J16</f>
        <v>0</v>
      </c>
    </row>
    <row r="12" spans="1:16" x14ac:dyDescent="0.25">
      <c r="A12" s="36">
        <f>'Step 1 Account Information'!$B$5</f>
        <v>0</v>
      </c>
      <c r="B12" s="118" t="s">
        <v>94</v>
      </c>
      <c r="C12" s="36">
        <f>'Step 3 OPS'!A17</f>
        <v>0</v>
      </c>
      <c r="E12" s="36">
        <f>'Step 3 OPS'!B17</f>
        <v>0</v>
      </c>
      <c r="F12" s="36">
        <f>'Step 3 OPS'!C17</f>
        <v>0</v>
      </c>
      <c r="G12" s="36">
        <f>'Step 3 OPS'!D17</f>
        <v>0</v>
      </c>
      <c r="H12" s="36">
        <f>'Step 3 OPS'!E17</f>
        <v>0</v>
      </c>
      <c r="I12" s="36">
        <f>'Step 3 OPS'!F17</f>
        <v>0</v>
      </c>
      <c r="J12" s="36">
        <f>'Step 3 OPS'!G17</f>
        <v>0</v>
      </c>
      <c r="K12" s="36">
        <f>'Step 3 OPS'!H17</f>
        <v>0</v>
      </c>
      <c r="L12" s="36">
        <f>'Step 3 OPS'!I17</f>
        <v>0</v>
      </c>
      <c r="P12" s="36">
        <f>'Step 3 OPS'!J17</f>
        <v>0</v>
      </c>
    </row>
    <row r="13" spans="1:16" x14ac:dyDescent="0.25">
      <c r="A13" s="36">
        <f>'Step 1 Account Information'!$B$5</f>
        <v>0</v>
      </c>
      <c r="B13" s="118" t="s">
        <v>94</v>
      </c>
      <c r="C13" s="36">
        <f>'Step 3 OPS'!A18</f>
        <v>0</v>
      </c>
      <c r="E13" s="36">
        <f>'Step 3 OPS'!B18</f>
        <v>0</v>
      </c>
      <c r="F13" s="36">
        <f>'Step 3 OPS'!C18</f>
        <v>0</v>
      </c>
      <c r="G13" s="36">
        <f>'Step 3 OPS'!D18</f>
        <v>0</v>
      </c>
      <c r="H13" s="36">
        <f>'Step 3 OPS'!E18</f>
        <v>0</v>
      </c>
      <c r="I13" s="36">
        <f>'Step 3 OPS'!F18</f>
        <v>0</v>
      </c>
      <c r="J13" s="36">
        <f>'Step 3 OPS'!G18</f>
        <v>0</v>
      </c>
      <c r="K13" s="36">
        <f>'Step 3 OPS'!H18</f>
        <v>0</v>
      </c>
      <c r="L13" s="36">
        <f>'Step 3 OPS'!I18</f>
        <v>0</v>
      </c>
      <c r="P13" s="36">
        <f>'Step 3 OPS'!J18</f>
        <v>0</v>
      </c>
    </row>
    <row r="14" spans="1:16" x14ac:dyDescent="0.25">
      <c r="A14" s="36">
        <f>'Step 1 Account Information'!$B$5</f>
        <v>0</v>
      </c>
      <c r="B14" s="118" t="s">
        <v>94</v>
      </c>
      <c r="C14" s="36">
        <f>'Step 3 OPS'!A19</f>
        <v>0</v>
      </c>
      <c r="E14" s="36">
        <f>'Step 3 OPS'!B19</f>
        <v>0</v>
      </c>
      <c r="F14" s="36">
        <f>'Step 3 OPS'!C19</f>
        <v>0</v>
      </c>
      <c r="G14" s="36">
        <f>'Step 3 OPS'!D19</f>
        <v>0</v>
      </c>
      <c r="H14" s="36">
        <f>'Step 3 OPS'!E19</f>
        <v>0</v>
      </c>
      <c r="I14" s="36">
        <f>'Step 3 OPS'!F19</f>
        <v>0</v>
      </c>
      <c r="J14" s="36">
        <f>'Step 3 OPS'!G19</f>
        <v>0</v>
      </c>
      <c r="K14" s="36">
        <f>'Step 3 OPS'!H19</f>
        <v>0</v>
      </c>
      <c r="L14" s="36">
        <f>'Step 3 OPS'!I19</f>
        <v>0</v>
      </c>
      <c r="P14" s="36">
        <f>'Step 3 OPS'!J19</f>
        <v>0</v>
      </c>
    </row>
    <row r="15" spans="1:16" x14ac:dyDescent="0.25">
      <c r="A15" s="36">
        <f>'Step 1 Account Information'!$B$5</f>
        <v>0</v>
      </c>
      <c r="B15" s="118" t="s">
        <v>94</v>
      </c>
      <c r="C15" s="36">
        <f>'Step 3 OPS'!A20</f>
        <v>0</v>
      </c>
      <c r="E15" s="36">
        <f>'Step 3 OPS'!B20</f>
        <v>0</v>
      </c>
      <c r="F15" s="36">
        <f>'Step 3 OPS'!C20</f>
        <v>0</v>
      </c>
      <c r="G15" s="36">
        <f>'Step 3 OPS'!D20</f>
        <v>0</v>
      </c>
      <c r="H15" s="36">
        <f>'Step 3 OPS'!E20</f>
        <v>0</v>
      </c>
      <c r="I15" s="36">
        <f>'Step 3 OPS'!F20</f>
        <v>0</v>
      </c>
      <c r="J15" s="36">
        <f>'Step 3 OPS'!G20</f>
        <v>0</v>
      </c>
      <c r="K15" s="36">
        <f>'Step 3 OPS'!H20</f>
        <v>0</v>
      </c>
      <c r="L15" s="36">
        <f>'Step 3 OPS'!I20</f>
        <v>0</v>
      </c>
      <c r="P15" s="36">
        <f>'Step 3 OPS'!J20</f>
        <v>0</v>
      </c>
    </row>
    <row r="16" spans="1:16" x14ac:dyDescent="0.25">
      <c r="A16" s="36">
        <f>'Step 1 Account Information'!$B$5</f>
        <v>0</v>
      </c>
      <c r="B16" s="118" t="s">
        <v>94</v>
      </c>
      <c r="C16" s="36">
        <f>'Step 3 OPS'!A21</f>
        <v>0</v>
      </c>
      <c r="E16" s="36">
        <f>'Step 3 OPS'!B21</f>
        <v>0</v>
      </c>
      <c r="F16" s="36">
        <f>'Step 3 OPS'!C21</f>
        <v>0</v>
      </c>
      <c r="G16" s="36">
        <f>'Step 3 OPS'!D21</f>
        <v>0</v>
      </c>
      <c r="H16" s="36">
        <f>'Step 3 OPS'!E21</f>
        <v>0</v>
      </c>
      <c r="I16" s="36">
        <f>'Step 3 OPS'!F21</f>
        <v>0</v>
      </c>
      <c r="J16" s="36">
        <f>'Step 3 OPS'!G21</f>
        <v>0</v>
      </c>
      <c r="K16" s="36">
        <f>'Step 3 OPS'!H21</f>
        <v>0</v>
      </c>
      <c r="L16" s="36">
        <f>'Step 3 OPS'!I21</f>
        <v>0</v>
      </c>
      <c r="P16" s="36">
        <f>'Step 3 OPS'!J21</f>
        <v>0</v>
      </c>
    </row>
    <row r="17" spans="1:16" x14ac:dyDescent="0.25">
      <c r="A17" s="36">
        <f>'Step 1 Account Information'!$B$5</f>
        <v>0</v>
      </c>
      <c r="B17" s="118" t="s">
        <v>94</v>
      </c>
      <c r="C17" s="36">
        <f>'Step 3 OPS'!A22</f>
        <v>0</v>
      </c>
      <c r="E17" s="36">
        <f>'Step 3 OPS'!B22</f>
        <v>0</v>
      </c>
      <c r="F17" s="36">
        <f>'Step 3 OPS'!C22</f>
        <v>0</v>
      </c>
      <c r="G17" s="36">
        <f>'Step 3 OPS'!D22</f>
        <v>0</v>
      </c>
      <c r="H17" s="36">
        <f>'Step 3 OPS'!E22</f>
        <v>0</v>
      </c>
      <c r="I17" s="36">
        <f>'Step 3 OPS'!F22</f>
        <v>0</v>
      </c>
      <c r="J17" s="36">
        <f>'Step 3 OPS'!G22</f>
        <v>0</v>
      </c>
      <c r="K17" s="36">
        <f>'Step 3 OPS'!H22</f>
        <v>0</v>
      </c>
      <c r="L17" s="36">
        <f>'Step 3 OPS'!I22</f>
        <v>0</v>
      </c>
      <c r="P17" s="36">
        <f>'Step 3 OPS'!J22</f>
        <v>0</v>
      </c>
    </row>
    <row r="18" spans="1:16" x14ac:dyDescent="0.25">
      <c r="A18" s="36">
        <f>'Step 1 Account Information'!$B$5</f>
        <v>0</v>
      </c>
      <c r="B18" s="118" t="s">
        <v>94</v>
      </c>
      <c r="C18" s="36">
        <f>'Step 3 OPS'!A23</f>
        <v>0</v>
      </c>
      <c r="E18" s="36">
        <f>'Step 3 OPS'!B23</f>
        <v>0</v>
      </c>
      <c r="F18" s="36">
        <f>'Step 3 OPS'!C23</f>
        <v>0</v>
      </c>
      <c r="G18" s="36">
        <f>'Step 3 OPS'!D23</f>
        <v>0</v>
      </c>
      <c r="H18" s="36">
        <f>'Step 3 OPS'!E23</f>
        <v>0</v>
      </c>
      <c r="I18" s="36">
        <f>'Step 3 OPS'!F23</f>
        <v>0</v>
      </c>
      <c r="J18" s="36">
        <f>'Step 3 OPS'!G23</f>
        <v>0</v>
      </c>
      <c r="K18" s="36">
        <f>'Step 3 OPS'!H23</f>
        <v>0</v>
      </c>
      <c r="L18" s="36">
        <f>'Step 3 OPS'!I23</f>
        <v>0</v>
      </c>
      <c r="P18" s="36">
        <f>'Step 3 OPS'!J23</f>
        <v>0</v>
      </c>
    </row>
    <row r="19" spans="1:16" x14ac:dyDescent="0.25">
      <c r="A19" s="36">
        <f>'Step 1 Account Information'!$B$5</f>
        <v>0</v>
      </c>
      <c r="B19" s="118" t="s">
        <v>94</v>
      </c>
      <c r="C19" s="36">
        <f>'Step 3 OPS'!A24</f>
        <v>0</v>
      </c>
      <c r="E19" s="36">
        <f>'Step 3 OPS'!B24</f>
        <v>0</v>
      </c>
      <c r="F19" s="36">
        <f>'Step 3 OPS'!C24</f>
        <v>0</v>
      </c>
      <c r="G19" s="36">
        <f>'Step 3 OPS'!D24</f>
        <v>0</v>
      </c>
      <c r="H19" s="36">
        <f>'Step 3 OPS'!E24</f>
        <v>0</v>
      </c>
      <c r="I19" s="36">
        <f>'Step 3 OPS'!F24</f>
        <v>0</v>
      </c>
      <c r="J19" s="36">
        <f>'Step 3 OPS'!G24</f>
        <v>0</v>
      </c>
      <c r="K19" s="36">
        <f>'Step 3 OPS'!H24</f>
        <v>0</v>
      </c>
      <c r="L19" s="36">
        <f>'Step 3 OPS'!I24</f>
        <v>0</v>
      </c>
      <c r="P19" s="36">
        <f>'Step 3 OPS'!J24</f>
        <v>0</v>
      </c>
    </row>
    <row r="20" spans="1:16" x14ac:dyDescent="0.25">
      <c r="A20" s="36">
        <f>'Step 1 Account Information'!$B$5</f>
        <v>0</v>
      </c>
      <c r="B20" s="118" t="s">
        <v>94</v>
      </c>
      <c r="C20" s="36">
        <f>'Step 3 OPS'!A25</f>
        <v>0</v>
      </c>
      <c r="E20" s="36">
        <f>'Step 3 OPS'!B25</f>
        <v>0</v>
      </c>
      <c r="F20" s="36">
        <f>'Step 3 OPS'!C25</f>
        <v>0</v>
      </c>
      <c r="G20" s="36">
        <f>'Step 3 OPS'!D25</f>
        <v>0</v>
      </c>
      <c r="H20" s="36">
        <f>'Step 3 OPS'!E25</f>
        <v>0</v>
      </c>
      <c r="I20" s="36">
        <f>'Step 3 OPS'!F25</f>
        <v>0</v>
      </c>
      <c r="J20" s="36">
        <f>'Step 3 OPS'!G25</f>
        <v>0</v>
      </c>
      <c r="K20" s="36">
        <f>'Step 3 OPS'!H25</f>
        <v>0</v>
      </c>
      <c r="L20" s="36">
        <f>'Step 3 OPS'!I25</f>
        <v>0</v>
      </c>
      <c r="P20" s="36">
        <f>'Step 3 OPS'!J25</f>
        <v>0</v>
      </c>
    </row>
    <row r="21" spans="1:16" x14ac:dyDescent="0.25">
      <c r="A21" s="36">
        <f>'Step 1 Account Information'!$B$5</f>
        <v>0</v>
      </c>
      <c r="B21" s="118" t="s">
        <v>94</v>
      </c>
      <c r="C21" s="36">
        <f>'Step 3 OPS'!A26</f>
        <v>0</v>
      </c>
      <c r="E21" s="36">
        <f>'Step 3 OPS'!B26</f>
        <v>0</v>
      </c>
      <c r="F21" s="36">
        <f>'Step 3 OPS'!C26</f>
        <v>0</v>
      </c>
      <c r="G21" s="36">
        <f>'Step 3 OPS'!D26</f>
        <v>0</v>
      </c>
      <c r="H21" s="36">
        <f>'Step 3 OPS'!E26</f>
        <v>0</v>
      </c>
      <c r="I21" s="36">
        <f>'Step 3 OPS'!F26</f>
        <v>0</v>
      </c>
      <c r="J21" s="36">
        <f>'Step 3 OPS'!G26</f>
        <v>0</v>
      </c>
      <c r="K21" s="36">
        <f>'Step 3 OPS'!H26</f>
        <v>0</v>
      </c>
      <c r="L21" s="36">
        <f>'Step 3 OPS'!I26</f>
        <v>0</v>
      </c>
      <c r="P21" s="36">
        <f>'Step 3 OPS'!J26</f>
        <v>0</v>
      </c>
    </row>
    <row r="22" spans="1:16" x14ac:dyDescent="0.25">
      <c r="A22" s="36">
        <f>'Step 1 Account Information'!$B$5</f>
        <v>0</v>
      </c>
      <c r="B22" s="118" t="s">
        <v>94</v>
      </c>
      <c r="C22" s="36">
        <f>'Step 3 OPS'!A27</f>
        <v>0</v>
      </c>
      <c r="E22" s="36">
        <f>'Step 3 OPS'!B27</f>
        <v>0</v>
      </c>
      <c r="F22" s="36">
        <f>'Step 3 OPS'!C27</f>
        <v>0</v>
      </c>
      <c r="G22" s="36">
        <f>'Step 3 OPS'!D27</f>
        <v>0</v>
      </c>
      <c r="H22" s="36">
        <f>'Step 3 OPS'!E27</f>
        <v>0</v>
      </c>
      <c r="I22" s="36">
        <f>'Step 3 OPS'!F27</f>
        <v>0</v>
      </c>
      <c r="J22" s="36">
        <f>'Step 3 OPS'!G27</f>
        <v>0</v>
      </c>
      <c r="K22" s="36">
        <f>'Step 3 OPS'!H27</f>
        <v>0</v>
      </c>
      <c r="L22" s="36">
        <f>'Step 3 OPS'!I27</f>
        <v>0</v>
      </c>
      <c r="P22" s="36">
        <f>'Step 3 OPS'!J27</f>
        <v>0</v>
      </c>
    </row>
    <row r="23" spans="1:16" x14ac:dyDescent="0.25">
      <c r="A23" s="36">
        <f>'Step 1 Account Information'!$B$5</f>
        <v>0</v>
      </c>
      <c r="B23" s="118" t="s">
        <v>94</v>
      </c>
      <c r="C23" s="36">
        <f>'Step 3 OPS'!A28</f>
        <v>0</v>
      </c>
      <c r="E23" s="36">
        <f>'Step 3 OPS'!B28</f>
        <v>0</v>
      </c>
      <c r="F23" s="36">
        <f>'Step 3 OPS'!C28</f>
        <v>0</v>
      </c>
      <c r="G23" s="36">
        <f>'Step 3 OPS'!D28</f>
        <v>0</v>
      </c>
      <c r="H23" s="36">
        <f>'Step 3 OPS'!E28</f>
        <v>0</v>
      </c>
      <c r="I23" s="36">
        <f>'Step 3 OPS'!F28</f>
        <v>0</v>
      </c>
      <c r="J23" s="36">
        <f>'Step 3 OPS'!G28</f>
        <v>0</v>
      </c>
      <c r="K23" s="36">
        <f>'Step 3 OPS'!H28</f>
        <v>0</v>
      </c>
      <c r="L23" s="36">
        <f>'Step 3 OPS'!I28</f>
        <v>0</v>
      </c>
      <c r="P23" s="36">
        <f>'Step 3 OPS'!J28</f>
        <v>0</v>
      </c>
    </row>
    <row r="24" spans="1:16" x14ac:dyDescent="0.25">
      <c r="A24" s="36">
        <f>'Step 1 Account Information'!$B$5</f>
        <v>0</v>
      </c>
      <c r="B24" s="118" t="s">
        <v>94</v>
      </c>
      <c r="C24" s="36">
        <f>'Step 3 OPS'!A29</f>
        <v>0</v>
      </c>
      <c r="E24" s="36">
        <f>'Step 3 OPS'!B29</f>
        <v>0</v>
      </c>
      <c r="F24" s="36">
        <f>'Step 3 OPS'!C29</f>
        <v>0</v>
      </c>
      <c r="G24" s="36">
        <f>'Step 3 OPS'!D29</f>
        <v>0</v>
      </c>
      <c r="H24" s="36">
        <f>'Step 3 OPS'!E29</f>
        <v>0</v>
      </c>
      <c r="I24" s="36">
        <f>'Step 3 OPS'!F29</f>
        <v>0</v>
      </c>
      <c r="J24" s="36">
        <f>'Step 3 OPS'!G29</f>
        <v>0</v>
      </c>
      <c r="K24" s="36">
        <f>'Step 3 OPS'!H29</f>
        <v>0</v>
      </c>
      <c r="L24" s="36">
        <f>'Step 3 OPS'!I29</f>
        <v>0</v>
      </c>
      <c r="P24" s="36">
        <f>'Step 3 OPS'!J29</f>
        <v>0</v>
      </c>
    </row>
    <row r="25" spans="1:16" x14ac:dyDescent="0.25">
      <c r="A25" s="36">
        <f>'Step 1 Account Information'!$B$5</f>
        <v>0</v>
      </c>
      <c r="B25" s="118" t="s">
        <v>94</v>
      </c>
      <c r="C25" s="36">
        <f>'Step 3 OPS'!A30</f>
        <v>0</v>
      </c>
      <c r="E25" s="36">
        <f>'Step 3 OPS'!B30</f>
        <v>0</v>
      </c>
      <c r="F25" s="36">
        <f>'Step 3 OPS'!C30</f>
        <v>0</v>
      </c>
      <c r="G25" s="36">
        <f>'Step 3 OPS'!D30</f>
        <v>0</v>
      </c>
      <c r="H25" s="36">
        <f>'Step 3 OPS'!E30</f>
        <v>0</v>
      </c>
      <c r="I25" s="36">
        <f>'Step 3 OPS'!F30</f>
        <v>0</v>
      </c>
      <c r="J25" s="36">
        <f>'Step 3 OPS'!G30</f>
        <v>0</v>
      </c>
      <c r="K25" s="36">
        <f>'Step 3 OPS'!H30</f>
        <v>0</v>
      </c>
      <c r="L25" s="36">
        <f>'Step 3 OPS'!I30</f>
        <v>0</v>
      </c>
      <c r="P25" s="36">
        <f>'Step 3 OPS'!J30</f>
        <v>0</v>
      </c>
    </row>
    <row r="26" spans="1:16" x14ac:dyDescent="0.25">
      <c r="A26" s="36">
        <f>'Step 1 Account Information'!$B$5</f>
        <v>0</v>
      </c>
      <c r="B26" s="118" t="s">
        <v>385</v>
      </c>
      <c r="C26" s="36">
        <f>'Step 2 Salaries and Benefits'!B14</f>
        <v>0</v>
      </c>
      <c r="D26" s="36">
        <f>'Step 2 Salaries and Benefits'!A14</f>
        <v>0</v>
      </c>
      <c r="G26" s="119"/>
      <c r="K26" s="119">
        <f>'Step 2 Salaries and Benefits'!F14</f>
        <v>0</v>
      </c>
      <c r="L26" s="119">
        <f>'Step 2 Salaries and Benefits'!G14</f>
        <v>0</v>
      </c>
      <c r="M26" s="36">
        <f>'Step 2 Salaries and Benefits'!I14</f>
        <v>0</v>
      </c>
      <c r="N26" s="119">
        <f>'Step 2 Salaries and Benefits'!J14</f>
        <v>0</v>
      </c>
      <c r="O26" s="36">
        <f>'Step 2 Salaries and Benefits'!K14</f>
        <v>0</v>
      </c>
      <c r="P26" s="36">
        <f>'Step 2 Salaries and Benefits'!L14</f>
        <v>0</v>
      </c>
    </row>
    <row r="27" spans="1:16" x14ac:dyDescent="0.25">
      <c r="A27" s="36">
        <f>'Step 1 Account Information'!$B$5</f>
        <v>0</v>
      </c>
      <c r="B27" s="118" t="s">
        <v>385</v>
      </c>
      <c r="C27" s="36">
        <f>'Step 2 Salaries and Benefits'!B15</f>
        <v>0</v>
      </c>
      <c r="D27" s="36">
        <f>'Step 2 Salaries and Benefits'!A15</f>
        <v>0</v>
      </c>
      <c r="G27" s="119"/>
      <c r="K27" s="119">
        <f>'Step 2 Salaries and Benefits'!F15</f>
        <v>0</v>
      </c>
      <c r="L27" s="119">
        <f>'Step 2 Salaries and Benefits'!G15</f>
        <v>0</v>
      </c>
      <c r="M27" s="36">
        <f>'Step 2 Salaries and Benefits'!I15</f>
        <v>0</v>
      </c>
      <c r="N27" s="119">
        <f>'Step 2 Salaries and Benefits'!J15</f>
        <v>0</v>
      </c>
      <c r="O27" s="36">
        <f>'Step 2 Salaries and Benefits'!K15</f>
        <v>0</v>
      </c>
      <c r="P27" s="36">
        <f>'Step 2 Salaries and Benefits'!L15</f>
        <v>0</v>
      </c>
    </row>
    <row r="28" spans="1:16" x14ac:dyDescent="0.25">
      <c r="A28" s="36">
        <f>'Step 1 Account Information'!$B$5</f>
        <v>0</v>
      </c>
      <c r="B28" s="118" t="s">
        <v>385</v>
      </c>
      <c r="C28" s="36">
        <f>'Step 2 Salaries and Benefits'!B16</f>
        <v>0</v>
      </c>
      <c r="D28" s="36">
        <f>'Step 2 Salaries and Benefits'!A16</f>
        <v>0</v>
      </c>
      <c r="G28" s="119"/>
      <c r="K28" s="119">
        <f>'Step 2 Salaries and Benefits'!F16</f>
        <v>0</v>
      </c>
      <c r="L28" s="119">
        <f>'Step 2 Salaries and Benefits'!G16</f>
        <v>0</v>
      </c>
      <c r="M28" s="36">
        <f>'Step 2 Salaries and Benefits'!I16</f>
        <v>0</v>
      </c>
      <c r="N28" s="119">
        <f>'Step 2 Salaries and Benefits'!J16</f>
        <v>0</v>
      </c>
      <c r="O28" s="36">
        <f>'Step 2 Salaries and Benefits'!K16</f>
        <v>0</v>
      </c>
      <c r="P28" s="36">
        <f>'Step 2 Salaries and Benefits'!L16</f>
        <v>0</v>
      </c>
    </row>
    <row r="29" spans="1:16" x14ac:dyDescent="0.25">
      <c r="A29" s="36">
        <f>'Step 1 Account Information'!$B$5</f>
        <v>0</v>
      </c>
      <c r="B29" s="118" t="s">
        <v>385</v>
      </c>
      <c r="C29" s="36">
        <f>'Step 2 Salaries and Benefits'!B17</f>
        <v>0</v>
      </c>
      <c r="D29" s="36">
        <f>'Step 2 Salaries and Benefits'!A17</f>
        <v>0</v>
      </c>
      <c r="G29" s="119"/>
      <c r="K29" s="119">
        <f>'Step 2 Salaries and Benefits'!F17</f>
        <v>0</v>
      </c>
      <c r="L29" s="119">
        <f>'Step 2 Salaries and Benefits'!G17</f>
        <v>0</v>
      </c>
      <c r="M29" s="36">
        <f>'Step 2 Salaries and Benefits'!I17</f>
        <v>0</v>
      </c>
      <c r="N29" s="119">
        <f>'Step 2 Salaries and Benefits'!J17</f>
        <v>0</v>
      </c>
      <c r="O29" s="36">
        <f>'Step 2 Salaries and Benefits'!K17</f>
        <v>0</v>
      </c>
      <c r="P29" s="36">
        <f>'Step 2 Salaries and Benefits'!L17</f>
        <v>0</v>
      </c>
    </row>
    <row r="30" spans="1:16" x14ac:dyDescent="0.25">
      <c r="A30" s="36">
        <f>'Step 1 Account Information'!$B$5</f>
        <v>0</v>
      </c>
      <c r="B30" s="118" t="s">
        <v>385</v>
      </c>
      <c r="C30" s="36">
        <f>'Step 2 Salaries and Benefits'!B18</f>
        <v>0</v>
      </c>
      <c r="D30" s="36">
        <f>'Step 2 Salaries and Benefits'!A18</f>
        <v>0</v>
      </c>
      <c r="G30" s="119"/>
      <c r="K30" s="119">
        <f>'Step 2 Salaries and Benefits'!F18</f>
        <v>0</v>
      </c>
      <c r="L30" s="119">
        <f>'Step 2 Salaries and Benefits'!G18</f>
        <v>0</v>
      </c>
      <c r="M30" s="36">
        <f>'Step 2 Salaries and Benefits'!I18</f>
        <v>0</v>
      </c>
      <c r="N30" s="119">
        <f>'Step 2 Salaries and Benefits'!J18</f>
        <v>0</v>
      </c>
      <c r="O30" s="36">
        <f>'Step 2 Salaries and Benefits'!K18</f>
        <v>0</v>
      </c>
      <c r="P30" s="36">
        <f>'Step 2 Salaries and Benefits'!L18</f>
        <v>0</v>
      </c>
    </row>
    <row r="31" spans="1:16" x14ac:dyDescent="0.25">
      <c r="A31" s="36">
        <f>'Step 1 Account Information'!$B$5</f>
        <v>0</v>
      </c>
      <c r="B31" s="118" t="s">
        <v>385</v>
      </c>
      <c r="C31" s="36">
        <f>'Step 2 Salaries and Benefits'!B19</f>
        <v>0</v>
      </c>
      <c r="D31" s="36">
        <f>'Step 2 Salaries and Benefits'!A19</f>
        <v>0</v>
      </c>
      <c r="G31" s="119"/>
      <c r="K31" s="119">
        <f>'Step 2 Salaries and Benefits'!F19</f>
        <v>0</v>
      </c>
      <c r="L31" s="119">
        <f>'Step 2 Salaries and Benefits'!G19</f>
        <v>0</v>
      </c>
      <c r="M31" s="36">
        <f>'Step 2 Salaries and Benefits'!I19</f>
        <v>0</v>
      </c>
      <c r="N31" s="119">
        <f>'Step 2 Salaries and Benefits'!J19</f>
        <v>0</v>
      </c>
      <c r="O31" s="36">
        <f>'Step 2 Salaries and Benefits'!K19</f>
        <v>0</v>
      </c>
      <c r="P31" s="36">
        <f>'Step 2 Salaries and Benefits'!L19</f>
        <v>0</v>
      </c>
    </row>
    <row r="32" spans="1:16" x14ac:dyDescent="0.25">
      <c r="A32" s="36">
        <f>'Step 1 Account Information'!$B$5</f>
        <v>0</v>
      </c>
      <c r="B32" s="118" t="s">
        <v>385</v>
      </c>
      <c r="C32" s="36">
        <f>'Step 2 Salaries and Benefits'!B20</f>
        <v>0</v>
      </c>
      <c r="D32" s="36">
        <f>'Step 2 Salaries and Benefits'!A20</f>
        <v>0</v>
      </c>
      <c r="G32" s="119"/>
      <c r="K32" s="119">
        <f>'Step 2 Salaries and Benefits'!F20</f>
        <v>0</v>
      </c>
      <c r="L32" s="119">
        <f>'Step 2 Salaries and Benefits'!G20</f>
        <v>0</v>
      </c>
      <c r="M32" s="36">
        <f>'Step 2 Salaries and Benefits'!I20</f>
        <v>0</v>
      </c>
      <c r="N32" s="119">
        <f>'Step 2 Salaries and Benefits'!J20</f>
        <v>0</v>
      </c>
      <c r="O32" s="36">
        <f>'Step 2 Salaries and Benefits'!K20</f>
        <v>0</v>
      </c>
      <c r="P32" s="36">
        <f>'Step 2 Salaries and Benefits'!L20</f>
        <v>0</v>
      </c>
    </row>
    <row r="33" spans="1:16" x14ac:dyDescent="0.25">
      <c r="A33" s="36">
        <f>'Step 1 Account Information'!$B$5</f>
        <v>0</v>
      </c>
      <c r="B33" s="118" t="s">
        <v>385</v>
      </c>
      <c r="C33" s="36">
        <f>'Step 2 Salaries and Benefits'!B21</f>
        <v>0</v>
      </c>
      <c r="D33" s="36">
        <f>'Step 2 Salaries and Benefits'!A21</f>
        <v>0</v>
      </c>
      <c r="G33" s="119"/>
      <c r="K33" s="119">
        <f>'Step 2 Salaries and Benefits'!F21</f>
        <v>0</v>
      </c>
      <c r="L33" s="119">
        <f>'Step 2 Salaries and Benefits'!G21</f>
        <v>0</v>
      </c>
      <c r="M33" s="36">
        <f>'Step 2 Salaries and Benefits'!I21</f>
        <v>0</v>
      </c>
      <c r="N33" s="119">
        <f>'Step 2 Salaries and Benefits'!J21</f>
        <v>0</v>
      </c>
      <c r="O33" s="36">
        <f>'Step 2 Salaries and Benefits'!K21</f>
        <v>0</v>
      </c>
      <c r="P33" s="36">
        <f>'Step 2 Salaries and Benefits'!L21</f>
        <v>0</v>
      </c>
    </row>
    <row r="34" spans="1:16" x14ac:dyDescent="0.25">
      <c r="A34" s="36">
        <f>'Step 1 Account Information'!$B$5</f>
        <v>0</v>
      </c>
      <c r="B34" s="118" t="s">
        <v>385</v>
      </c>
      <c r="C34" s="36">
        <f>'Step 2 Salaries and Benefits'!B22</f>
        <v>0</v>
      </c>
      <c r="D34" s="36">
        <f>'Step 2 Salaries and Benefits'!A22</f>
        <v>0</v>
      </c>
      <c r="G34" s="119"/>
      <c r="K34" s="119">
        <f>'Step 2 Salaries and Benefits'!F22</f>
        <v>0</v>
      </c>
      <c r="L34" s="119">
        <f>'Step 2 Salaries and Benefits'!G22</f>
        <v>0</v>
      </c>
      <c r="M34" s="36">
        <f>'Step 2 Salaries and Benefits'!I22</f>
        <v>0</v>
      </c>
      <c r="N34" s="119">
        <f>'Step 2 Salaries and Benefits'!J22</f>
        <v>0</v>
      </c>
      <c r="O34" s="36">
        <f>'Step 2 Salaries and Benefits'!K22</f>
        <v>0</v>
      </c>
      <c r="P34" s="36">
        <f>'Step 2 Salaries and Benefits'!L22</f>
        <v>0</v>
      </c>
    </row>
    <row r="35" spans="1:16" x14ac:dyDescent="0.25">
      <c r="A35" s="36">
        <f>'Step 1 Account Information'!$B$5</f>
        <v>0</v>
      </c>
      <c r="B35" s="118" t="s">
        <v>385</v>
      </c>
      <c r="C35" s="36">
        <f>'Step 2 Salaries and Benefits'!B23</f>
        <v>0</v>
      </c>
      <c r="D35" s="36">
        <f>'Step 2 Salaries and Benefits'!A23</f>
        <v>0</v>
      </c>
      <c r="G35" s="119"/>
      <c r="K35" s="119">
        <f>'Step 2 Salaries and Benefits'!F23</f>
        <v>0</v>
      </c>
      <c r="L35" s="119">
        <f>'Step 2 Salaries and Benefits'!G23</f>
        <v>0</v>
      </c>
      <c r="M35" s="36">
        <f>'Step 2 Salaries and Benefits'!I23</f>
        <v>0</v>
      </c>
      <c r="N35" s="119">
        <f>'Step 2 Salaries and Benefits'!J23</f>
        <v>0</v>
      </c>
      <c r="O35" s="36">
        <f>'Step 2 Salaries and Benefits'!K23</f>
        <v>0</v>
      </c>
      <c r="P35" s="36">
        <f>'Step 2 Salaries and Benefits'!L23</f>
        <v>0</v>
      </c>
    </row>
    <row r="36" spans="1:16" x14ac:dyDescent="0.25">
      <c r="A36" s="36">
        <f>'Step 1 Account Information'!$B$5</f>
        <v>0</v>
      </c>
      <c r="B36" s="118" t="s">
        <v>385</v>
      </c>
      <c r="C36" s="36">
        <f>'Step 2 Salaries and Benefits'!B24</f>
        <v>0</v>
      </c>
      <c r="D36" s="36">
        <f>'Step 2 Salaries and Benefits'!A24</f>
        <v>0</v>
      </c>
      <c r="G36" s="119"/>
      <c r="K36" s="119">
        <f>'Step 2 Salaries and Benefits'!F24</f>
        <v>0</v>
      </c>
      <c r="L36" s="119">
        <f>'Step 2 Salaries and Benefits'!G24</f>
        <v>0</v>
      </c>
      <c r="M36" s="36">
        <f>'Step 2 Salaries and Benefits'!I24</f>
        <v>0</v>
      </c>
      <c r="N36" s="119">
        <f>'Step 2 Salaries and Benefits'!J24</f>
        <v>0</v>
      </c>
      <c r="O36" s="36">
        <f>'Step 2 Salaries and Benefits'!K24</f>
        <v>0</v>
      </c>
      <c r="P36" s="36">
        <f>'Step 2 Salaries and Benefits'!L24</f>
        <v>0</v>
      </c>
    </row>
    <row r="37" spans="1:16" x14ac:dyDescent="0.25">
      <c r="A37" s="36">
        <f>'Step 1 Account Information'!$B$5</f>
        <v>0</v>
      </c>
      <c r="B37" s="118" t="s">
        <v>385</v>
      </c>
      <c r="C37" s="36">
        <f>'Step 2 Salaries and Benefits'!B25</f>
        <v>0</v>
      </c>
      <c r="D37" s="36">
        <f>'Step 2 Salaries and Benefits'!A25</f>
        <v>0</v>
      </c>
      <c r="G37" s="119"/>
      <c r="K37" s="119">
        <f>'Step 2 Salaries and Benefits'!F25</f>
        <v>0</v>
      </c>
      <c r="L37" s="119">
        <f>'Step 2 Salaries and Benefits'!G25</f>
        <v>0</v>
      </c>
      <c r="M37" s="36">
        <f>'Step 2 Salaries and Benefits'!I25</f>
        <v>0</v>
      </c>
      <c r="N37" s="119">
        <f>'Step 2 Salaries and Benefits'!J25</f>
        <v>0</v>
      </c>
      <c r="O37" s="36">
        <f>'Step 2 Salaries and Benefits'!K25</f>
        <v>0</v>
      </c>
      <c r="P37" s="36">
        <f>'Step 2 Salaries and Benefits'!L25</f>
        <v>0</v>
      </c>
    </row>
    <row r="38" spans="1:16" x14ac:dyDescent="0.25">
      <c r="A38" s="36">
        <f>'Step 1 Account Information'!$B$5</f>
        <v>0</v>
      </c>
      <c r="B38" s="118" t="s">
        <v>385</v>
      </c>
      <c r="C38" s="36">
        <f>'Step 2 Salaries and Benefits'!B26</f>
        <v>0</v>
      </c>
      <c r="D38" s="36">
        <f>'Step 2 Salaries and Benefits'!A26</f>
        <v>0</v>
      </c>
      <c r="G38" s="119"/>
      <c r="K38" s="119">
        <f>'Step 2 Salaries and Benefits'!F26</f>
        <v>0</v>
      </c>
      <c r="L38" s="119">
        <f>'Step 2 Salaries and Benefits'!G26</f>
        <v>0</v>
      </c>
      <c r="M38" s="36">
        <f>'Step 2 Salaries and Benefits'!I26</f>
        <v>0</v>
      </c>
      <c r="N38" s="119">
        <f>'Step 2 Salaries and Benefits'!J26</f>
        <v>0</v>
      </c>
      <c r="O38" s="36">
        <f>'Step 2 Salaries and Benefits'!K26</f>
        <v>0</v>
      </c>
      <c r="P38" s="36">
        <f>'Step 2 Salaries and Benefits'!L26</f>
        <v>0</v>
      </c>
    </row>
    <row r="39" spans="1:16" x14ac:dyDescent="0.25">
      <c r="A39" s="36">
        <f>'Step 1 Account Information'!$B$5</f>
        <v>0</v>
      </c>
      <c r="B39" s="118" t="s">
        <v>385</v>
      </c>
      <c r="C39" s="36">
        <f>'Step 2 Salaries and Benefits'!B27</f>
        <v>0</v>
      </c>
      <c r="D39" s="36">
        <f>'Step 2 Salaries and Benefits'!A27</f>
        <v>0</v>
      </c>
      <c r="G39" s="119"/>
      <c r="K39" s="119">
        <f>'Step 2 Salaries and Benefits'!F27</f>
        <v>0</v>
      </c>
      <c r="L39" s="119">
        <f>'Step 2 Salaries and Benefits'!G27</f>
        <v>0</v>
      </c>
      <c r="M39" s="36">
        <f>'Step 2 Salaries and Benefits'!I27</f>
        <v>0</v>
      </c>
      <c r="N39" s="119">
        <f>'Step 2 Salaries and Benefits'!J27</f>
        <v>0</v>
      </c>
      <c r="O39" s="36">
        <f>'Step 2 Salaries and Benefits'!K27</f>
        <v>0</v>
      </c>
      <c r="P39" s="36">
        <f>'Step 2 Salaries and Benefits'!L27</f>
        <v>0</v>
      </c>
    </row>
    <row r="40" spans="1:16" x14ac:dyDescent="0.25">
      <c r="A40" s="36">
        <f>'Step 1 Account Information'!$B$5</f>
        <v>0</v>
      </c>
      <c r="B40" s="118" t="s">
        <v>385</v>
      </c>
      <c r="C40" s="36">
        <f>'Step 2 Salaries and Benefits'!B28</f>
        <v>0</v>
      </c>
      <c r="D40" s="36">
        <f>'Step 2 Salaries and Benefits'!A28</f>
        <v>0</v>
      </c>
      <c r="G40" s="119"/>
      <c r="K40" s="119">
        <f>'Step 2 Salaries and Benefits'!F28</f>
        <v>0</v>
      </c>
      <c r="L40" s="119">
        <f>'Step 2 Salaries and Benefits'!G28</f>
        <v>0</v>
      </c>
      <c r="M40" s="36">
        <f>'Step 2 Salaries and Benefits'!I28</f>
        <v>0</v>
      </c>
      <c r="N40" s="119">
        <f>'Step 2 Salaries and Benefits'!J28</f>
        <v>0</v>
      </c>
      <c r="O40" s="36">
        <f>'Step 2 Salaries and Benefits'!K28</f>
        <v>0</v>
      </c>
      <c r="P40" s="36">
        <f>'Step 2 Salaries and Benefits'!L28</f>
        <v>0</v>
      </c>
    </row>
    <row r="41" spans="1:16" x14ac:dyDescent="0.25">
      <c r="A41" s="36">
        <f>'Step 1 Account Information'!$B$5</f>
        <v>0</v>
      </c>
      <c r="B41" s="118" t="s">
        <v>385</v>
      </c>
      <c r="C41" s="36">
        <f>'Step 2 Salaries and Benefits'!B29</f>
        <v>0</v>
      </c>
      <c r="D41" s="36">
        <f>'Step 2 Salaries and Benefits'!A29</f>
        <v>0</v>
      </c>
      <c r="G41" s="119"/>
      <c r="K41" s="119">
        <f>'Step 2 Salaries and Benefits'!F29</f>
        <v>0</v>
      </c>
      <c r="L41" s="119">
        <f>'Step 2 Salaries and Benefits'!G29</f>
        <v>0</v>
      </c>
      <c r="M41" s="36">
        <f>'Step 2 Salaries and Benefits'!I29</f>
        <v>0</v>
      </c>
      <c r="N41" s="119">
        <f>'Step 2 Salaries and Benefits'!J29</f>
        <v>0</v>
      </c>
      <c r="O41" s="36">
        <f>'Step 2 Salaries and Benefits'!K29</f>
        <v>0</v>
      </c>
      <c r="P41" s="36">
        <f>'Step 2 Salaries and Benefits'!L29</f>
        <v>0</v>
      </c>
    </row>
    <row r="42" spans="1:16" x14ac:dyDescent="0.25">
      <c r="A42" s="36">
        <f>'Step 1 Account Information'!$B$5</f>
        <v>0</v>
      </c>
      <c r="B42" s="118" t="s">
        <v>385</v>
      </c>
      <c r="C42" s="36">
        <f>'Step 2 Salaries and Benefits'!B30</f>
        <v>0</v>
      </c>
      <c r="D42" s="36">
        <f>'Step 2 Salaries and Benefits'!A30</f>
        <v>0</v>
      </c>
      <c r="G42" s="119"/>
      <c r="K42" s="119">
        <f>'Step 2 Salaries and Benefits'!F30</f>
        <v>0</v>
      </c>
      <c r="L42" s="119">
        <f>'Step 2 Salaries and Benefits'!G30</f>
        <v>0</v>
      </c>
      <c r="M42" s="36">
        <f>'Step 2 Salaries and Benefits'!I30</f>
        <v>0</v>
      </c>
      <c r="N42" s="119">
        <f>'Step 2 Salaries and Benefits'!J30</f>
        <v>0</v>
      </c>
      <c r="O42" s="36">
        <f>'Step 2 Salaries and Benefits'!K30</f>
        <v>0</v>
      </c>
      <c r="P42" s="36">
        <f>'Step 2 Salaries and Benefits'!L30</f>
        <v>0</v>
      </c>
    </row>
    <row r="43" spans="1:16" x14ac:dyDescent="0.25">
      <c r="A43" s="36">
        <f>'Step 1 Account Information'!$B$5</f>
        <v>0</v>
      </c>
      <c r="B43" s="118" t="s">
        <v>385</v>
      </c>
      <c r="C43" s="36">
        <f>'Step 2 Salaries and Benefits'!B31</f>
        <v>0</v>
      </c>
      <c r="D43" s="36">
        <f>'Step 2 Salaries and Benefits'!A31</f>
        <v>0</v>
      </c>
      <c r="G43" s="119"/>
      <c r="K43" s="119">
        <f>'Step 2 Salaries and Benefits'!F31</f>
        <v>0</v>
      </c>
      <c r="L43" s="119">
        <f>'Step 2 Salaries and Benefits'!G31</f>
        <v>0</v>
      </c>
      <c r="M43" s="36">
        <f>'Step 2 Salaries and Benefits'!I31</f>
        <v>0</v>
      </c>
      <c r="N43" s="119">
        <f>'Step 2 Salaries and Benefits'!J31</f>
        <v>0</v>
      </c>
      <c r="O43" s="36">
        <f>'Step 2 Salaries and Benefits'!K31</f>
        <v>0</v>
      </c>
      <c r="P43" s="36">
        <f>'Step 2 Salaries and Benefits'!L31</f>
        <v>0</v>
      </c>
    </row>
    <row r="44" spans="1:16" x14ac:dyDescent="0.25">
      <c r="A44" s="36">
        <f>'Step 1 Account Information'!$B$5</f>
        <v>0</v>
      </c>
      <c r="B44" s="118" t="s">
        <v>385</v>
      </c>
      <c r="C44" s="36">
        <f>'Step 2 Salaries and Benefits'!B32</f>
        <v>0</v>
      </c>
      <c r="D44" s="36">
        <f>'Step 2 Salaries and Benefits'!A32</f>
        <v>0</v>
      </c>
      <c r="G44" s="119"/>
      <c r="K44" s="119">
        <f>'Step 2 Salaries and Benefits'!F32</f>
        <v>0</v>
      </c>
      <c r="L44" s="119">
        <f>'Step 2 Salaries and Benefits'!G32</f>
        <v>0</v>
      </c>
      <c r="M44" s="36">
        <f>'Step 2 Salaries and Benefits'!I32</f>
        <v>0</v>
      </c>
      <c r="N44" s="119">
        <f>'Step 2 Salaries and Benefits'!J32</f>
        <v>0</v>
      </c>
      <c r="O44" s="36">
        <f>'Step 2 Salaries and Benefits'!K32</f>
        <v>0</v>
      </c>
      <c r="P44" s="36">
        <f>'Step 2 Salaries and Benefits'!L32</f>
        <v>0</v>
      </c>
    </row>
    <row r="45" spans="1:16" s="25" customFormat="1" x14ac:dyDescent="0.25">
      <c r="A45" s="25">
        <f>'Step 1 Account Information'!$B$5</f>
        <v>0</v>
      </c>
      <c r="B45" s="121" t="s">
        <v>385</v>
      </c>
      <c r="C45" s="25">
        <f>'Step 2 Salaries and Benefits'!B33</f>
        <v>0</v>
      </c>
      <c r="D45" s="25">
        <f>'Step 2 Salaries and Benefits'!A33</f>
        <v>0</v>
      </c>
      <c r="G45" s="122"/>
      <c r="K45" s="122">
        <f>'Step 2 Salaries and Benefits'!F33</f>
        <v>0</v>
      </c>
      <c r="L45" s="122">
        <f>'Step 2 Salaries and Benefits'!G33</f>
        <v>0</v>
      </c>
      <c r="M45" s="25">
        <f>'Step 2 Salaries and Benefits'!I33</f>
        <v>0</v>
      </c>
      <c r="N45" s="122">
        <f>'Step 2 Salaries and Benefits'!J33</f>
        <v>0</v>
      </c>
      <c r="O45" s="25">
        <f>'Step 2 Salaries and Benefits'!K33</f>
        <v>0</v>
      </c>
      <c r="P45" s="25">
        <f>'Step 2 Salaries and Benefits'!L33</f>
        <v>0</v>
      </c>
    </row>
    <row r="46" spans="1:16" s="25" customFormat="1" x14ac:dyDescent="0.25">
      <c r="A46" s="25">
        <f>'Step 1 Account Information'!$B$5</f>
        <v>0</v>
      </c>
      <c r="B46" s="121" t="s">
        <v>385</v>
      </c>
      <c r="C46" s="25">
        <f>'Step 2 Salaries and Benefits'!B34</f>
        <v>0</v>
      </c>
      <c r="D46" s="25">
        <f>'Step 2 Salaries and Benefits'!A34</f>
        <v>0</v>
      </c>
      <c r="G46" s="122"/>
      <c r="K46" s="122">
        <f>'Step 2 Salaries and Benefits'!F34</f>
        <v>0</v>
      </c>
      <c r="L46" s="122">
        <f>'Step 2 Salaries and Benefits'!G34</f>
        <v>0</v>
      </c>
      <c r="M46" s="25">
        <f>'Step 2 Salaries and Benefits'!I34</f>
        <v>0</v>
      </c>
      <c r="N46" s="122">
        <f>'Step 2 Salaries and Benefits'!J34</f>
        <v>0</v>
      </c>
      <c r="O46" s="25">
        <f>'Step 2 Salaries and Benefits'!K34</f>
        <v>0</v>
      </c>
      <c r="P46" s="25">
        <f>'Step 2 Salaries and Benefits'!L34</f>
        <v>0</v>
      </c>
    </row>
    <row r="47" spans="1:16" s="25" customFormat="1" x14ac:dyDescent="0.25">
      <c r="A47" s="25">
        <f>'Step 1 Account Information'!$B$5</f>
        <v>0</v>
      </c>
      <c r="B47" s="121" t="s">
        <v>385</v>
      </c>
      <c r="C47" s="25">
        <f>'Step 2 Salaries and Benefits'!B40</f>
        <v>0</v>
      </c>
      <c r="D47" s="25">
        <f>'Step 2 Salaries and Benefits'!A40</f>
        <v>0</v>
      </c>
      <c r="G47" s="122"/>
      <c r="K47" s="122">
        <f>'Step 2 Salaries and Benefits'!F40</f>
        <v>0</v>
      </c>
      <c r="L47" s="122">
        <f>'Step 2 Salaries and Benefits'!G40</f>
        <v>0</v>
      </c>
      <c r="M47" s="25">
        <f>'Step 2 Salaries and Benefits'!I40</f>
        <v>0</v>
      </c>
      <c r="N47" s="122">
        <f>'Step 2 Salaries and Benefits'!J40</f>
        <v>0</v>
      </c>
      <c r="O47" s="25">
        <f>'Step 2 Salaries and Benefits'!K40</f>
        <v>0</v>
      </c>
      <c r="P47" s="25">
        <f>'Step 2 Salaries and Benefits'!L40</f>
        <v>0</v>
      </c>
    </row>
    <row r="48" spans="1:16" s="25" customFormat="1" x14ac:dyDescent="0.25">
      <c r="A48" s="25">
        <f>'Step 1 Account Information'!$B$5</f>
        <v>0</v>
      </c>
      <c r="B48" s="121" t="s">
        <v>385</v>
      </c>
      <c r="C48" s="25">
        <f>'Step 2 Salaries and Benefits'!B41</f>
        <v>0</v>
      </c>
      <c r="D48" s="25">
        <f>'Step 2 Salaries and Benefits'!A41</f>
        <v>0</v>
      </c>
      <c r="G48" s="122"/>
      <c r="K48" s="122">
        <f>'Step 2 Salaries and Benefits'!F41</f>
        <v>0</v>
      </c>
      <c r="L48" s="122">
        <f>'Step 2 Salaries and Benefits'!G41</f>
        <v>0</v>
      </c>
      <c r="M48" s="25">
        <f>'Step 2 Salaries and Benefits'!I41</f>
        <v>0</v>
      </c>
      <c r="N48" s="122">
        <f>'Step 2 Salaries and Benefits'!J41</f>
        <v>0</v>
      </c>
      <c r="O48" s="25">
        <f>'Step 2 Salaries and Benefits'!K41</f>
        <v>0</v>
      </c>
      <c r="P48" s="25">
        <f>'Step 2 Salaries and Benefits'!L41</f>
        <v>0</v>
      </c>
    </row>
    <row r="49" spans="1:16" s="25" customFormat="1" x14ac:dyDescent="0.25">
      <c r="A49" s="25">
        <f>'Step 1 Account Information'!$B$5</f>
        <v>0</v>
      </c>
      <c r="B49" s="121" t="s">
        <v>385</v>
      </c>
      <c r="C49" s="25">
        <f>'Step 2 Salaries and Benefits'!B42</f>
        <v>0</v>
      </c>
      <c r="D49" s="25">
        <f>'Step 2 Salaries and Benefits'!A42</f>
        <v>0</v>
      </c>
      <c r="G49" s="122"/>
      <c r="K49" s="122">
        <f>'Step 2 Salaries and Benefits'!F42</f>
        <v>0</v>
      </c>
      <c r="L49" s="122">
        <f>'Step 2 Salaries and Benefits'!G42</f>
        <v>0</v>
      </c>
      <c r="M49" s="25">
        <f>'Step 2 Salaries and Benefits'!I42</f>
        <v>0</v>
      </c>
      <c r="N49" s="122">
        <f>'Step 2 Salaries and Benefits'!J42</f>
        <v>0</v>
      </c>
      <c r="O49" s="25">
        <f>'Step 2 Salaries and Benefits'!K42</f>
        <v>0</v>
      </c>
      <c r="P49" s="25">
        <f>'Step 2 Salaries and Benefits'!L42</f>
        <v>0</v>
      </c>
    </row>
    <row r="50" spans="1:16" x14ac:dyDescent="0.25">
      <c r="A50" s="36">
        <f>'Step 1 Account Information'!$B$5</f>
        <v>0</v>
      </c>
      <c r="B50" s="118" t="s">
        <v>385</v>
      </c>
      <c r="C50" s="36">
        <f>'Step 2 Salaries and Benefits'!B43</f>
        <v>0</v>
      </c>
      <c r="D50" s="36">
        <f>'Step 2 Salaries and Benefits'!A43</f>
        <v>0</v>
      </c>
      <c r="G50" s="119"/>
      <c r="K50" s="119">
        <f>'Step 2 Salaries and Benefits'!F43</f>
        <v>0</v>
      </c>
      <c r="L50" s="119">
        <f>'Step 2 Salaries and Benefits'!G43</f>
        <v>0</v>
      </c>
      <c r="M50" s="36">
        <f>'Step 2 Salaries and Benefits'!I43</f>
        <v>0</v>
      </c>
      <c r="N50" s="119">
        <f>'Step 2 Salaries and Benefits'!J43</f>
        <v>0</v>
      </c>
      <c r="O50" s="36">
        <f>'Step 2 Salaries and Benefits'!K43</f>
        <v>0</v>
      </c>
      <c r="P50" s="36">
        <f>'Step 2 Salaries and Benefits'!L43</f>
        <v>0</v>
      </c>
    </row>
    <row r="51" spans="1:16" x14ac:dyDescent="0.25">
      <c r="A51" s="36">
        <f>'Step 1 Account Information'!$B$5</f>
        <v>0</v>
      </c>
      <c r="B51" s="118" t="s">
        <v>385</v>
      </c>
      <c r="C51" s="36">
        <f>'Step 2 Salaries and Benefits'!B44</f>
        <v>0</v>
      </c>
      <c r="D51" s="36">
        <f>'Step 2 Salaries and Benefits'!A44</f>
        <v>0</v>
      </c>
      <c r="G51" s="119"/>
      <c r="K51" s="119">
        <f>'Step 2 Salaries and Benefits'!F44</f>
        <v>0</v>
      </c>
      <c r="L51" s="119">
        <f>'Step 2 Salaries and Benefits'!G44</f>
        <v>0</v>
      </c>
      <c r="M51" s="36">
        <f>'Step 2 Salaries and Benefits'!I44</f>
        <v>0</v>
      </c>
      <c r="N51" s="119">
        <f>'Step 2 Salaries and Benefits'!J44</f>
        <v>0</v>
      </c>
      <c r="O51" s="36">
        <f>'Step 2 Salaries and Benefits'!K44</f>
        <v>0</v>
      </c>
      <c r="P51" s="36">
        <f>'Step 2 Salaries and Benefits'!L44</f>
        <v>0</v>
      </c>
    </row>
    <row r="52" spans="1:16" x14ac:dyDescent="0.25">
      <c r="A52" s="36">
        <f>'Step 1 Account Information'!$B$5</f>
        <v>0</v>
      </c>
      <c r="B52" s="118" t="s">
        <v>385</v>
      </c>
      <c r="C52" s="36">
        <f>'Step 2 Salaries and Benefits'!B45</f>
        <v>0</v>
      </c>
      <c r="D52" s="36">
        <f>'Step 2 Salaries and Benefits'!A45</f>
        <v>0</v>
      </c>
      <c r="G52" s="119"/>
      <c r="K52" s="119">
        <f>'Step 2 Salaries and Benefits'!F45</f>
        <v>0</v>
      </c>
      <c r="L52" s="119">
        <f>'Step 2 Salaries and Benefits'!G45</f>
        <v>0</v>
      </c>
      <c r="M52" s="36">
        <f>'Step 2 Salaries and Benefits'!I45</f>
        <v>0</v>
      </c>
      <c r="N52" s="119">
        <f>'Step 2 Salaries and Benefits'!J45</f>
        <v>0</v>
      </c>
      <c r="O52" s="36">
        <f>'Step 2 Salaries and Benefits'!K45</f>
        <v>0</v>
      </c>
      <c r="P52" s="36">
        <f>'Step 2 Salaries and Benefits'!L45</f>
        <v>0</v>
      </c>
    </row>
    <row r="53" spans="1:16" x14ac:dyDescent="0.25">
      <c r="A53" s="36">
        <f>'Step 1 Account Information'!$B$5</f>
        <v>0</v>
      </c>
      <c r="B53" s="118" t="s">
        <v>385</v>
      </c>
      <c r="C53" s="36">
        <f>'Step 2 Salaries and Benefits'!B46</f>
        <v>0</v>
      </c>
      <c r="D53" s="36">
        <f>'Step 2 Salaries and Benefits'!A46</f>
        <v>0</v>
      </c>
      <c r="G53" s="119"/>
      <c r="K53" s="119">
        <f>'Step 2 Salaries and Benefits'!F46</f>
        <v>0</v>
      </c>
      <c r="L53" s="119">
        <f>'Step 2 Salaries and Benefits'!G46</f>
        <v>0</v>
      </c>
      <c r="M53" s="36">
        <f>'Step 2 Salaries and Benefits'!I46</f>
        <v>0</v>
      </c>
      <c r="N53" s="119">
        <f>'Step 2 Salaries and Benefits'!J46</f>
        <v>0</v>
      </c>
      <c r="O53" s="36">
        <f>'Step 2 Salaries and Benefits'!K46</f>
        <v>0</v>
      </c>
      <c r="P53" s="36">
        <f>'Step 2 Salaries and Benefits'!L46</f>
        <v>0</v>
      </c>
    </row>
    <row r="54" spans="1:16" x14ac:dyDescent="0.25">
      <c r="A54" s="36">
        <f>'Step 1 Account Information'!$B$5</f>
        <v>0</v>
      </c>
      <c r="B54" s="118" t="s">
        <v>385</v>
      </c>
      <c r="C54" s="36">
        <f>'Step 2 Salaries and Benefits'!B47</f>
        <v>0</v>
      </c>
      <c r="D54" s="36">
        <f>'Step 2 Salaries and Benefits'!A47</f>
        <v>0</v>
      </c>
      <c r="G54" s="119"/>
      <c r="K54" s="119">
        <f>'Step 2 Salaries and Benefits'!F47</f>
        <v>0</v>
      </c>
      <c r="L54" s="119">
        <f>'Step 2 Salaries and Benefits'!G47</f>
        <v>0</v>
      </c>
      <c r="M54" s="36">
        <f>'Step 2 Salaries and Benefits'!I47</f>
        <v>0</v>
      </c>
      <c r="N54" s="119">
        <f>'Step 2 Salaries and Benefits'!J47</f>
        <v>0</v>
      </c>
      <c r="O54" s="36">
        <f>'Step 2 Salaries and Benefits'!K47</f>
        <v>0</v>
      </c>
      <c r="P54" s="36">
        <f>'Step 2 Salaries and Benefits'!L47</f>
        <v>0</v>
      </c>
    </row>
    <row r="55" spans="1:16" x14ac:dyDescent="0.25">
      <c r="A55" s="36">
        <f>'Step 1 Account Information'!$B$5</f>
        <v>0</v>
      </c>
      <c r="B55" s="118" t="s">
        <v>385</v>
      </c>
      <c r="C55" s="36">
        <f>'Step 2 Salaries and Benefits'!B48</f>
        <v>0</v>
      </c>
      <c r="D55" s="36">
        <f>'Step 2 Salaries and Benefits'!A48</f>
        <v>0</v>
      </c>
      <c r="G55" s="119"/>
      <c r="K55" s="119">
        <f>'Step 2 Salaries and Benefits'!F48</f>
        <v>0</v>
      </c>
      <c r="L55" s="119">
        <f>'Step 2 Salaries and Benefits'!G48</f>
        <v>0</v>
      </c>
      <c r="M55" s="36">
        <f>'Step 2 Salaries and Benefits'!I48</f>
        <v>0</v>
      </c>
      <c r="N55" s="119">
        <f>'Step 2 Salaries and Benefits'!J48</f>
        <v>0</v>
      </c>
      <c r="O55" s="36">
        <f>'Step 2 Salaries and Benefits'!K48</f>
        <v>0</v>
      </c>
      <c r="P55" s="36">
        <f>'Step 2 Salaries and Benefits'!L48</f>
        <v>0</v>
      </c>
    </row>
    <row r="56" spans="1:16" x14ac:dyDescent="0.25">
      <c r="A56" s="36">
        <f>'Step 1 Account Information'!$B$5</f>
        <v>0</v>
      </c>
      <c r="B56" s="118" t="s">
        <v>385</v>
      </c>
      <c r="C56" s="36">
        <f>'Step 2 Salaries and Benefits'!B49</f>
        <v>0</v>
      </c>
      <c r="D56" s="36">
        <f>'Step 2 Salaries and Benefits'!A49</f>
        <v>0</v>
      </c>
      <c r="G56" s="119"/>
      <c r="K56" s="119">
        <f>'Step 2 Salaries and Benefits'!F49</f>
        <v>0</v>
      </c>
      <c r="L56" s="119">
        <f>'Step 2 Salaries and Benefits'!G49</f>
        <v>0</v>
      </c>
      <c r="M56" s="36">
        <f>'Step 2 Salaries and Benefits'!I49</f>
        <v>0</v>
      </c>
      <c r="N56" s="119">
        <f>'Step 2 Salaries and Benefits'!J49</f>
        <v>0</v>
      </c>
      <c r="O56" s="36">
        <f>'Step 2 Salaries and Benefits'!K49</f>
        <v>0</v>
      </c>
      <c r="P56" s="36">
        <f>'Step 2 Salaries and Benefits'!L49</f>
        <v>0</v>
      </c>
    </row>
    <row r="57" spans="1:16" x14ac:dyDescent="0.25">
      <c r="A57" s="36">
        <f>'Step 1 Account Information'!$B$5</f>
        <v>0</v>
      </c>
      <c r="B57" s="118" t="s">
        <v>385</v>
      </c>
      <c r="C57" s="36">
        <f>'Step 2 Salaries and Benefits'!B50</f>
        <v>0</v>
      </c>
      <c r="D57" s="36">
        <f>'Step 2 Salaries and Benefits'!A50</f>
        <v>0</v>
      </c>
      <c r="G57" s="119"/>
      <c r="K57" s="119">
        <f>'Step 2 Salaries and Benefits'!F50</f>
        <v>0</v>
      </c>
      <c r="L57" s="119">
        <f>'Step 2 Salaries and Benefits'!G50</f>
        <v>0</v>
      </c>
      <c r="M57" s="36">
        <f>'Step 2 Salaries and Benefits'!I50</f>
        <v>0</v>
      </c>
      <c r="N57" s="119">
        <f>'Step 2 Salaries and Benefits'!J50</f>
        <v>0</v>
      </c>
      <c r="O57" s="36">
        <f>'Step 2 Salaries and Benefits'!K50</f>
        <v>0</v>
      </c>
      <c r="P57" s="36">
        <f>'Step 2 Salaries and Benefits'!L50</f>
        <v>0</v>
      </c>
    </row>
    <row r="58" spans="1:16" x14ac:dyDescent="0.25">
      <c r="A58" s="36">
        <f>'Step 1 Account Information'!$B$5</f>
        <v>0</v>
      </c>
      <c r="B58" s="118" t="s">
        <v>385</v>
      </c>
      <c r="C58" s="36">
        <f>'Step 2 Salaries and Benefits'!B51</f>
        <v>0</v>
      </c>
      <c r="D58" s="36">
        <f>'Step 2 Salaries and Benefits'!A51</f>
        <v>0</v>
      </c>
      <c r="G58" s="119"/>
      <c r="K58" s="119">
        <f>'Step 2 Salaries and Benefits'!F51</f>
        <v>0</v>
      </c>
      <c r="L58" s="119">
        <f>'Step 2 Salaries and Benefits'!G51</f>
        <v>0</v>
      </c>
      <c r="M58" s="36">
        <f>'Step 2 Salaries and Benefits'!I51</f>
        <v>0</v>
      </c>
      <c r="N58" s="119">
        <f>'Step 2 Salaries and Benefits'!J51</f>
        <v>0</v>
      </c>
      <c r="O58" s="36">
        <f>'Step 2 Salaries and Benefits'!K51</f>
        <v>0</v>
      </c>
      <c r="P58" s="36">
        <f>'Step 2 Salaries and Benefits'!L51</f>
        <v>0</v>
      </c>
    </row>
    <row r="59" spans="1:16" x14ac:dyDescent="0.25">
      <c r="A59" s="36">
        <f>'Step 1 Account Information'!$B$5</f>
        <v>0</v>
      </c>
      <c r="B59" s="118" t="s">
        <v>385</v>
      </c>
      <c r="C59" s="36">
        <f>'Step 2 Salaries and Benefits'!B52</f>
        <v>0</v>
      </c>
      <c r="D59" s="36">
        <f>'Step 2 Salaries and Benefits'!A52</f>
        <v>0</v>
      </c>
      <c r="G59" s="119"/>
      <c r="K59" s="119">
        <f>'Step 2 Salaries and Benefits'!F52</f>
        <v>0</v>
      </c>
      <c r="L59" s="119">
        <f>'Step 2 Salaries and Benefits'!G52</f>
        <v>0</v>
      </c>
      <c r="M59" s="36">
        <f>'Step 2 Salaries and Benefits'!I52</f>
        <v>0</v>
      </c>
      <c r="N59" s="119">
        <f>'Step 2 Salaries and Benefits'!J52</f>
        <v>0</v>
      </c>
      <c r="O59" s="36">
        <f>'Step 2 Salaries and Benefits'!K52</f>
        <v>0</v>
      </c>
      <c r="P59" s="36">
        <f>'Step 2 Salaries and Benefits'!L52</f>
        <v>0</v>
      </c>
    </row>
    <row r="60" spans="1:16" x14ac:dyDescent="0.25">
      <c r="A60" s="36">
        <f>'Step 1 Account Information'!$B$5</f>
        <v>0</v>
      </c>
      <c r="B60" s="118" t="s">
        <v>385</v>
      </c>
      <c r="C60" s="36">
        <f>'Step 2 Salaries and Benefits'!B53</f>
        <v>0</v>
      </c>
      <c r="D60" s="36">
        <f>'Step 2 Salaries and Benefits'!A53</f>
        <v>0</v>
      </c>
      <c r="G60" s="119"/>
      <c r="K60" s="119">
        <f>'Step 2 Salaries and Benefits'!F53</f>
        <v>0</v>
      </c>
      <c r="L60" s="119">
        <f>'Step 2 Salaries and Benefits'!G53</f>
        <v>0</v>
      </c>
      <c r="M60" s="36">
        <f>'Step 2 Salaries and Benefits'!I53</f>
        <v>0</v>
      </c>
      <c r="N60" s="119">
        <f>'Step 2 Salaries and Benefits'!J53</f>
        <v>0</v>
      </c>
      <c r="O60" s="36">
        <f>'Step 2 Salaries and Benefits'!K53</f>
        <v>0</v>
      </c>
      <c r="P60" s="36">
        <f>'Step 2 Salaries and Benefits'!L53</f>
        <v>0</v>
      </c>
    </row>
    <row r="61" spans="1:16" x14ac:dyDescent="0.25">
      <c r="A61" s="36">
        <f>'Step 1 Account Information'!$B$5</f>
        <v>0</v>
      </c>
      <c r="B61" s="118" t="s">
        <v>385</v>
      </c>
      <c r="C61" s="36">
        <f>'Step 2 Salaries and Benefits'!B54</f>
        <v>0</v>
      </c>
      <c r="D61" s="36">
        <f>'Step 2 Salaries and Benefits'!A54</f>
        <v>0</v>
      </c>
      <c r="G61" s="119"/>
      <c r="K61" s="119">
        <f>'Step 2 Salaries and Benefits'!F54</f>
        <v>0</v>
      </c>
      <c r="L61" s="119">
        <f>'Step 2 Salaries and Benefits'!G54</f>
        <v>0</v>
      </c>
      <c r="M61" s="36">
        <f>'Step 2 Salaries and Benefits'!I54</f>
        <v>0</v>
      </c>
      <c r="N61" s="119">
        <f>'Step 2 Salaries and Benefits'!J54</f>
        <v>0</v>
      </c>
      <c r="O61" s="36">
        <f>'Step 2 Salaries and Benefits'!K54</f>
        <v>0</v>
      </c>
      <c r="P61" s="36">
        <f>'Step 2 Salaries and Benefits'!L54</f>
        <v>0</v>
      </c>
    </row>
    <row r="62" spans="1:16" x14ac:dyDescent="0.25">
      <c r="A62" s="36">
        <f>'Step 1 Account Information'!$B$5</f>
        <v>0</v>
      </c>
      <c r="B62" s="118" t="s">
        <v>385</v>
      </c>
      <c r="C62" s="36">
        <f>'Step 2 Salaries and Benefits'!B55</f>
        <v>0</v>
      </c>
      <c r="D62" s="36">
        <f>'Step 2 Salaries and Benefits'!A55</f>
        <v>0</v>
      </c>
      <c r="G62" s="119"/>
      <c r="K62" s="119">
        <f>'Step 2 Salaries and Benefits'!F55</f>
        <v>0</v>
      </c>
      <c r="L62" s="119">
        <f>'Step 2 Salaries and Benefits'!G55</f>
        <v>0</v>
      </c>
      <c r="M62" s="36">
        <f>'Step 2 Salaries and Benefits'!I55</f>
        <v>0</v>
      </c>
      <c r="N62" s="119">
        <f>'Step 2 Salaries and Benefits'!J55</f>
        <v>0</v>
      </c>
      <c r="O62" s="36">
        <f>'Step 2 Salaries and Benefits'!K55</f>
        <v>0</v>
      </c>
      <c r="P62" s="36">
        <f>'Step 2 Salaries and Benefits'!L55</f>
        <v>0</v>
      </c>
    </row>
    <row r="63" spans="1:16" x14ac:dyDescent="0.25">
      <c r="A63" s="36">
        <f>'Step 1 Account Information'!$B$5</f>
        <v>0</v>
      </c>
      <c r="B63" s="118" t="s">
        <v>385</v>
      </c>
      <c r="C63" s="36">
        <f>'Step 2 Salaries and Benefits'!B56</f>
        <v>0</v>
      </c>
      <c r="D63" s="36">
        <f>'Step 2 Salaries and Benefits'!A56</f>
        <v>0</v>
      </c>
      <c r="G63" s="119"/>
      <c r="K63" s="119">
        <f>'Step 2 Salaries and Benefits'!F56</f>
        <v>0</v>
      </c>
      <c r="L63" s="119">
        <f>'Step 2 Salaries and Benefits'!G56</f>
        <v>0</v>
      </c>
      <c r="M63" s="36">
        <f>'Step 2 Salaries and Benefits'!I56</f>
        <v>0</v>
      </c>
      <c r="N63" s="119">
        <f>'Step 2 Salaries and Benefits'!J56</f>
        <v>0</v>
      </c>
      <c r="O63" s="36">
        <f>'Step 2 Salaries and Benefits'!K56</f>
        <v>0</v>
      </c>
      <c r="P63" s="36">
        <f>'Step 2 Salaries and Benefits'!L56</f>
        <v>0</v>
      </c>
    </row>
    <row r="64" spans="1:16" x14ac:dyDescent="0.25">
      <c r="A64" s="36">
        <f>'Step 1 Account Information'!$B$5</f>
        <v>0</v>
      </c>
      <c r="B64" s="118" t="s">
        <v>385</v>
      </c>
      <c r="C64" s="36">
        <f>'Step 2 Salaries and Benefits'!B57</f>
        <v>0</v>
      </c>
      <c r="D64" s="36">
        <f>'Step 2 Salaries and Benefits'!A57</f>
        <v>0</v>
      </c>
      <c r="G64" s="119"/>
      <c r="K64" s="119">
        <f>'Step 2 Salaries and Benefits'!F57</f>
        <v>0</v>
      </c>
      <c r="L64" s="119">
        <f>'Step 2 Salaries and Benefits'!G57</f>
        <v>0</v>
      </c>
      <c r="M64" s="36">
        <f>'Step 2 Salaries and Benefits'!I57</f>
        <v>0</v>
      </c>
      <c r="N64" s="119">
        <f>'Step 2 Salaries and Benefits'!J57</f>
        <v>0</v>
      </c>
      <c r="O64" s="36">
        <f>'Step 2 Salaries and Benefits'!K57</f>
        <v>0</v>
      </c>
      <c r="P64" s="36">
        <f>'Step 2 Salaries and Benefits'!L57</f>
        <v>0</v>
      </c>
    </row>
    <row r="65" spans="1:16" x14ac:dyDescent="0.25">
      <c r="A65" s="36">
        <f>'Step 1 Account Information'!$B$5</f>
        <v>0</v>
      </c>
      <c r="B65" s="118" t="s">
        <v>385</v>
      </c>
      <c r="C65" s="36">
        <f>'Step 2 Salaries and Benefits'!B58</f>
        <v>0</v>
      </c>
      <c r="D65" s="36">
        <f>'Step 2 Salaries and Benefits'!A58</f>
        <v>0</v>
      </c>
      <c r="G65" s="119"/>
      <c r="K65" s="119">
        <f>'Step 2 Salaries and Benefits'!F58</f>
        <v>0</v>
      </c>
      <c r="L65" s="119">
        <f>'Step 2 Salaries and Benefits'!G58</f>
        <v>0</v>
      </c>
      <c r="M65" s="36">
        <f>'Step 2 Salaries and Benefits'!I58</f>
        <v>0</v>
      </c>
      <c r="N65" s="119">
        <f>'Step 2 Salaries and Benefits'!J58</f>
        <v>0</v>
      </c>
      <c r="O65" s="36">
        <f>'Step 2 Salaries and Benefits'!K58</f>
        <v>0</v>
      </c>
      <c r="P65" s="36">
        <f>'Step 2 Salaries and Benefits'!L58</f>
        <v>0</v>
      </c>
    </row>
    <row r="66" spans="1:16" x14ac:dyDescent="0.25">
      <c r="A66" s="36">
        <f>'Step 1 Account Information'!$B$5</f>
        <v>0</v>
      </c>
      <c r="B66" s="118" t="s">
        <v>385</v>
      </c>
      <c r="C66" s="36">
        <f>'Step 2 Salaries and Benefits'!B59</f>
        <v>0</v>
      </c>
      <c r="D66" s="36">
        <f>'Step 2 Salaries and Benefits'!A59</f>
        <v>0</v>
      </c>
      <c r="G66" s="119"/>
      <c r="K66" s="119">
        <f>'Step 2 Salaries and Benefits'!F59</f>
        <v>0</v>
      </c>
      <c r="L66" s="119">
        <f>'Step 2 Salaries and Benefits'!G59</f>
        <v>0</v>
      </c>
      <c r="M66" s="36">
        <f>'Step 2 Salaries and Benefits'!I59</f>
        <v>0</v>
      </c>
      <c r="N66" s="119">
        <f>'Step 2 Salaries and Benefits'!J59</f>
        <v>0</v>
      </c>
      <c r="O66" s="36">
        <f>'Step 2 Salaries and Benefits'!K59</f>
        <v>0</v>
      </c>
      <c r="P66" s="36">
        <f>'Step 2 Salaries and Benefits'!L59</f>
        <v>0</v>
      </c>
    </row>
    <row r="67" spans="1:16" x14ac:dyDescent="0.25">
      <c r="A67" s="118"/>
      <c r="B67" s="118"/>
    </row>
    <row r="68" spans="1:16" x14ac:dyDescent="0.25">
      <c r="A68" s="118"/>
      <c r="B68" s="118"/>
    </row>
    <row r="69" spans="1:16" x14ac:dyDescent="0.25">
      <c r="A69" s="118"/>
      <c r="B69" s="118"/>
    </row>
    <row r="70" spans="1:16" x14ac:dyDescent="0.25">
      <c r="A70" s="118"/>
      <c r="B70" s="118"/>
    </row>
    <row r="71" spans="1:16" x14ac:dyDescent="0.25">
      <c r="A71" s="118"/>
      <c r="B71" s="118"/>
    </row>
    <row r="72" spans="1:16" x14ac:dyDescent="0.25">
      <c r="A72" s="118"/>
      <c r="B72" s="118"/>
    </row>
    <row r="73" spans="1:16" x14ac:dyDescent="0.25">
      <c r="A73" s="118"/>
      <c r="B73" s="118"/>
    </row>
    <row r="74" spans="1:16" x14ac:dyDescent="0.25">
      <c r="A74" s="118"/>
      <c r="B74" s="118"/>
    </row>
    <row r="75" spans="1:16" x14ac:dyDescent="0.25">
      <c r="A75" s="118"/>
      <c r="B75" s="118"/>
    </row>
    <row r="76" spans="1:16" x14ac:dyDescent="0.25">
      <c r="A76" s="118"/>
      <c r="B76" s="118"/>
    </row>
    <row r="77" spans="1:16" x14ac:dyDescent="0.25">
      <c r="A77" s="118"/>
      <c r="B77" s="118"/>
    </row>
    <row r="78" spans="1:16" x14ac:dyDescent="0.25">
      <c r="A78" s="118"/>
      <c r="B78" s="118"/>
    </row>
    <row r="79" spans="1:16" x14ac:dyDescent="0.25">
      <c r="A79" s="118"/>
      <c r="B79" s="118"/>
    </row>
    <row r="80" spans="1:16" x14ac:dyDescent="0.25">
      <c r="A80" s="118"/>
      <c r="B80" s="118"/>
    </row>
    <row r="81" spans="1:14" x14ac:dyDescent="0.25">
      <c r="A81" s="118"/>
      <c r="B81" s="118"/>
    </row>
    <row r="82" spans="1:14" x14ac:dyDescent="0.25">
      <c r="A82" s="118"/>
      <c r="B82" s="118"/>
    </row>
    <row r="83" spans="1:14" x14ac:dyDescent="0.25">
      <c r="A83" s="118"/>
      <c r="B83" s="118"/>
    </row>
    <row r="84" spans="1:14" x14ac:dyDescent="0.25">
      <c r="A84" s="118"/>
      <c r="B84" s="118"/>
    </row>
    <row r="85" spans="1:14" x14ac:dyDescent="0.25">
      <c r="A85" s="118"/>
      <c r="B85" s="118"/>
    </row>
    <row r="86" spans="1:14" x14ac:dyDescent="0.25">
      <c r="A86" s="118"/>
      <c r="B86" s="118"/>
    </row>
    <row r="87" spans="1:14" x14ac:dyDescent="0.25">
      <c r="A87" s="118"/>
      <c r="B87" s="118"/>
    </row>
    <row r="88" spans="1:14" x14ac:dyDescent="0.25">
      <c r="A88" s="118"/>
      <c r="B88" s="118"/>
    </row>
    <row r="89" spans="1:14" x14ac:dyDescent="0.25">
      <c r="A89" s="118"/>
      <c r="B89" s="118"/>
    </row>
    <row r="90" spans="1:14" x14ac:dyDescent="0.25">
      <c r="A90" s="118"/>
      <c r="B90" s="118"/>
    </row>
    <row r="91" spans="1:14" x14ac:dyDescent="0.25">
      <c r="A91" s="118"/>
      <c r="B91" s="118"/>
      <c r="G91" s="119"/>
      <c r="K91" s="119"/>
      <c r="L91" s="119"/>
      <c r="N91" s="119"/>
    </row>
    <row r="92" spans="1:14" x14ac:dyDescent="0.25">
      <c r="A92" s="118"/>
      <c r="B92" s="118"/>
      <c r="G92" s="119"/>
      <c r="K92" s="119"/>
      <c r="L92" s="119"/>
      <c r="N92" s="119"/>
    </row>
    <row r="93" spans="1:14" x14ac:dyDescent="0.25">
      <c r="A93" s="118"/>
      <c r="B93" s="118"/>
      <c r="G93" s="119"/>
      <c r="K93" s="119"/>
      <c r="L93" s="119"/>
      <c r="N93" s="119"/>
    </row>
    <row r="94" spans="1:14" x14ac:dyDescent="0.25">
      <c r="A94" s="118"/>
      <c r="B94" s="118"/>
      <c r="G94" s="119"/>
      <c r="K94" s="119"/>
      <c r="L94" s="119"/>
      <c r="N94" s="119"/>
    </row>
    <row r="95" spans="1:14" x14ac:dyDescent="0.25">
      <c r="A95" s="118"/>
      <c r="B95" s="118"/>
      <c r="G95" s="119"/>
      <c r="K95" s="119"/>
      <c r="L95" s="119"/>
      <c r="N95" s="119"/>
    </row>
    <row r="96" spans="1:14" x14ac:dyDescent="0.25">
      <c r="A96" s="118"/>
      <c r="B96" s="118"/>
      <c r="G96" s="119"/>
      <c r="K96" s="119"/>
      <c r="L96" s="119"/>
      <c r="N96" s="119"/>
    </row>
    <row r="97" spans="1:14" x14ac:dyDescent="0.25">
      <c r="A97" s="118"/>
      <c r="B97" s="118"/>
      <c r="G97" s="119"/>
      <c r="K97" s="119"/>
      <c r="L97" s="119"/>
      <c r="N97" s="119"/>
    </row>
    <row r="98" spans="1:14" x14ac:dyDescent="0.25">
      <c r="A98" s="118"/>
      <c r="B98" s="118"/>
      <c r="G98" s="119"/>
      <c r="K98" s="119"/>
      <c r="L98" s="119"/>
      <c r="N98" s="119"/>
    </row>
    <row r="99" spans="1:14" x14ac:dyDescent="0.25">
      <c r="A99" s="118"/>
      <c r="B99" s="118"/>
      <c r="G99" s="119"/>
      <c r="K99" s="119"/>
      <c r="L99" s="119"/>
      <c r="N99" s="119"/>
    </row>
    <row r="100" spans="1:14" x14ac:dyDescent="0.25">
      <c r="A100" s="118"/>
      <c r="B100" s="118"/>
      <c r="G100" s="119"/>
      <c r="K100" s="119"/>
      <c r="L100" s="119"/>
      <c r="N100" s="119"/>
    </row>
    <row r="101" spans="1:14" x14ac:dyDescent="0.25">
      <c r="A101" s="118"/>
      <c r="B101" s="118"/>
      <c r="G101" s="119"/>
      <c r="K101" s="119"/>
      <c r="L101" s="119"/>
      <c r="N101" s="119"/>
    </row>
    <row r="102" spans="1:14" x14ac:dyDescent="0.25">
      <c r="A102" s="118"/>
      <c r="B102" s="118"/>
      <c r="G102" s="119"/>
      <c r="K102" s="119"/>
      <c r="L102" s="119"/>
      <c r="N102" s="119"/>
    </row>
    <row r="103" spans="1:14" x14ac:dyDescent="0.25">
      <c r="A103" s="118"/>
      <c r="B103" s="118"/>
      <c r="G103" s="119"/>
      <c r="K103" s="119"/>
      <c r="L103" s="119"/>
      <c r="N103" s="119"/>
    </row>
    <row r="104" spans="1:14" x14ac:dyDescent="0.25">
      <c r="A104" s="118"/>
      <c r="B104" s="118"/>
      <c r="G104" s="119"/>
      <c r="K104" s="119"/>
      <c r="L104" s="119"/>
      <c r="N104" s="119"/>
    </row>
    <row r="105" spans="1:14" x14ac:dyDescent="0.25">
      <c r="A105" s="118"/>
      <c r="B105" s="118"/>
      <c r="G105" s="119"/>
      <c r="K105" s="119"/>
      <c r="L105" s="119"/>
      <c r="N105" s="119"/>
    </row>
    <row r="106" spans="1:14" x14ac:dyDescent="0.25">
      <c r="A106" s="118"/>
      <c r="B106" s="118"/>
      <c r="G106" s="119"/>
      <c r="K106" s="119"/>
      <c r="L106" s="119"/>
      <c r="N106" s="119"/>
    </row>
    <row r="107" spans="1:14" x14ac:dyDescent="0.25">
      <c r="A107" s="118"/>
      <c r="B107" s="118"/>
      <c r="G107" s="119"/>
      <c r="K107" s="119"/>
      <c r="L107" s="119"/>
      <c r="N107" s="119"/>
    </row>
    <row r="108" spans="1:14" x14ac:dyDescent="0.25">
      <c r="A108" s="118"/>
      <c r="B108" s="118"/>
      <c r="G108" s="119"/>
      <c r="K108" s="119"/>
      <c r="L108" s="119"/>
      <c r="N108" s="119"/>
    </row>
    <row r="109" spans="1:14" x14ac:dyDescent="0.25">
      <c r="A109" s="118"/>
      <c r="B109" s="118"/>
      <c r="G109" s="119"/>
      <c r="K109" s="119"/>
      <c r="L109" s="119"/>
      <c r="N109" s="119"/>
    </row>
    <row r="110" spans="1:14" s="25" customFormat="1" x14ac:dyDescent="0.25">
      <c r="A110" s="118"/>
      <c r="B110" s="121"/>
      <c r="G110" s="122"/>
      <c r="K110" s="122"/>
      <c r="L110" s="122"/>
      <c r="N110" s="122"/>
    </row>
    <row r="111" spans="1:14" s="25" customFormat="1" x14ac:dyDescent="0.25">
      <c r="A111" s="118"/>
      <c r="B111" s="121"/>
      <c r="G111" s="122"/>
      <c r="K111" s="122"/>
      <c r="L111" s="122"/>
      <c r="N111" s="122"/>
    </row>
    <row r="112" spans="1:14" s="25" customFormat="1" x14ac:dyDescent="0.25">
      <c r="A112" s="118"/>
      <c r="B112" s="121"/>
      <c r="G112" s="122"/>
      <c r="K112" s="122"/>
      <c r="L112" s="122"/>
      <c r="N112" s="122"/>
    </row>
    <row r="113" spans="1:14" s="25" customFormat="1" x14ac:dyDescent="0.25">
      <c r="A113" s="118"/>
      <c r="B113" s="121"/>
      <c r="G113" s="122"/>
      <c r="K113" s="122"/>
      <c r="L113" s="122"/>
      <c r="N113" s="122"/>
    </row>
    <row r="114" spans="1:14" s="25" customFormat="1" x14ac:dyDescent="0.25">
      <c r="A114" s="118"/>
      <c r="B114" s="121"/>
      <c r="G114" s="122"/>
      <c r="K114" s="122"/>
      <c r="L114" s="122"/>
      <c r="N114" s="122"/>
    </row>
    <row r="115" spans="1:14" x14ac:dyDescent="0.25">
      <c r="A115" s="118"/>
      <c r="B115" s="118"/>
      <c r="G115" s="119"/>
      <c r="K115" s="119"/>
      <c r="L115" s="119"/>
      <c r="N115" s="119"/>
    </row>
    <row r="116" spans="1:14" x14ac:dyDescent="0.25">
      <c r="A116" s="118"/>
      <c r="B116" s="118"/>
      <c r="G116" s="119"/>
      <c r="K116" s="119"/>
      <c r="L116" s="119"/>
      <c r="N116" s="119"/>
    </row>
    <row r="117" spans="1:14" x14ac:dyDescent="0.25">
      <c r="A117" s="118"/>
      <c r="B117" s="118"/>
      <c r="G117" s="119"/>
      <c r="K117" s="119"/>
      <c r="L117" s="119"/>
      <c r="N117" s="119"/>
    </row>
    <row r="118" spans="1:14" x14ac:dyDescent="0.25">
      <c r="A118" s="118"/>
      <c r="B118" s="118"/>
      <c r="G118" s="119"/>
      <c r="K118" s="119"/>
      <c r="L118" s="119"/>
      <c r="N118" s="119"/>
    </row>
    <row r="119" spans="1:14" x14ac:dyDescent="0.25">
      <c r="A119" s="118"/>
      <c r="B119" s="118"/>
      <c r="G119" s="119"/>
      <c r="K119" s="119"/>
      <c r="L119" s="119"/>
      <c r="N119" s="119"/>
    </row>
    <row r="120" spans="1:14" x14ac:dyDescent="0.25">
      <c r="A120" s="118"/>
      <c r="B120" s="118"/>
      <c r="G120" s="119"/>
      <c r="K120" s="119"/>
      <c r="L120" s="119"/>
      <c r="N120" s="119"/>
    </row>
    <row r="121" spans="1:14" x14ac:dyDescent="0.25">
      <c r="A121" s="118"/>
      <c r="B121" s="118"/>
      <c r="G121" s="119"/>
      <c r="K121" s="119"/>
      <c r="L121" s="119"/>
      <c r="N121" s="119"/>
    </row>
    <row r="122" spans="1:14" x14ac:dyDescent="0.25">
      <c r="A122" s="118"/>
      <c r="B122" s="118"/>
      <c r="G122" s="119"/>
      <c r="K122" s="119"/>
      <c r="L122" s="119"/>
      <c r="N122" s="119"/>
    </row>
    <row r="123" spans="1:14" x14ac:dyDescent="0.25">
      <c r="A123" s="118"/>
      <c r="B123" s="118"/>
      <c r="G123" s="119"/>
      <c r="K123" s="119"/>
      <c r="L123" s="119"/>
      <c r="N123" s="119"/>
    </row>
    <row r="124" spans="1:14" x14ac:dyDescent="0.25">
      <c r="A124" s="118"/>
      <c r="B124" s="118"/>
      <c r="G124" s="119"/>
      <c r="K124" s="119"/>
      <c r="L124" s="119"/>
      <c r="N124" s="119"/>
    </row>
    <row r="125" spans="1:14" x14ac:dyDescent="0.25">
      <c r="A125" s="118"/>
      <c r="B125" s="118"/>
      <c r="G125" s="119"/>
      <c r="K125" s="119"/>
      <c r="L125" s="119"/>
      <c r="N125" s="119"/>
    </row>
    <row r="126" spans="1:14" x14ac:dyDescent="0.25">
      <c r="A126" s="118"/>
      <c r="B126" s="118"/>
      <c r="G126" s="119"/>
      <c r="K126" s="119"/>
      <c r="L126" s="119"/>
      <c r="N126" s="119"/>
    </row>
    <row r="127" spans="1:14" x14ac:dyDescent="0.25">
      <c r="A127" s="118"/>
      <c r="B127" s="118"/>
      <c r="G127" s="119"/>
      <c r="K127" s="119"/>
      <c r="L127" s="119"/>
      <c r="N127" s="119"/>
    </row>
    <row r="128" spans="1:14" x14ac:dyDescent="0.25">
      <c r="A128" s="118"/>
      <c r="B128" s="118"/>
      <c r="G128" s="119"/>
      <c r="K128" s="119"/>
      <c r="L128" s="119"/>
      <c r="N128" s="119"/>
    </row>
    <row r="129" spans="1:14" x14ac:dyDescent="0.25">
      <c r="A129" s="118"/>
      <c r="B129" s="118"/>
      <c r="G129" s="119"/>
      <c r="K129" s="119"/>
      <c r="L129" s="119"/>
      <c r="N129" s="119"/>
    </row>
    <row r="130" spans="1:14" x14ac:dyDescent="0.25">
      <c r="A130" s="118"/>
      <c r="B130" s="118"/>
      <c r="G130" s="119"/>
      <c r="K130" s="119"/>
      <c r="L130" s="119"/>
      <c r="N130" s="119"/>
    </row>
    <row r="131" spans="1:14" x14ac:dyDescent="0.25">
      <c r="A131" s="118"/>
      <c r="B131" s="118"/>
      <c r="G131" s="119"/>
      <c r="K131" s="119"/>
      <c r="L131" s="119"/>
      <c r="N131" s="11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90"/>
  <sheetViews>
    <sheetView workbookViewId="0">
      <pane ySplit="1" topLeftCell="A2" activePane="bottomLeft" state="frozen"/>
      <selection activeCell="B31" sqref="B31"/>
      <selection pane="bottomLeft" activeCell="A2" sqref="A2:A90"/>
    </sheetView>
  </sheetViews>
  <sheetFormatPr defaultColWidth="9.109375" defaultRowHeight="13.2" x14ac:dyDescent="0.25"/>
  <cols>
    <col min="1" max="1" width="13.77734375" style="25" bestFit="1" customWidth="1"/>
    <col min="2" max="2" width="13.5546875" style="25" bestFit="1" customWidth="1"/>
    <col min="3" max="3" width="44.5546875" style="25" bestFit="1" customWidth="1"/>
    <col min="4" max="4" width="32" style="25" bestFit="1" customWidth="1"/>
    <col min="5" max="5" width="9.109375" style="195"/>
    <col min="6" max="16384" width="9.109375" style="154"/>
  </cols>
  <sheetData>
    <row r="1" spans="1:5" ht="16.8" x14ac:dyDescent="0.25">
      <c r="A1" s="153" t="s">
        <v>420</v>
      </c>
      <c r="B1" s="153" t="s">
        <v>421</v>
      </c>
      <c r="C1" s="153" t="s">
        <v>422</v>
      </c>
      <c r="D1" s="153" t="s">
        <v>467</v>
      </c>
      <c r="E1" s="193" t="s">
        <v>568</v>
      </c>
    </row>
    <row r="2" spans="1:5" ht="16.8" x14ac:dyDescent="0.25">
      <c r="A2" s="152" t="s">
        <v>95</v>
      </c>
      <c r="B2" s="152" t="s">
        <v>423</v>
      </c>
      <c r="C2" s="152" t="s">
        <v>96</v>
      </c>
      <c r="D2" s="152" t="s">
        <v>374</v>
      </c>
      <c r="E2" s="194" t="s">
        <v>570</v>
      </c>
    </row>
    <row r="3" spans="1:5" ht="16.8" x14ac:dyDescent="0.25">
      <c r="A3" s="152" t="s">
        <v>220</v>
      </c>
      <c r="B3" s="152" t="s">
        <v>500</v>
      </c>
      <c r="C3" s="152" t="s">
        <v>221</v>
      </c>
      <c r="D3" s="152" t="s">
        <v>506</v>
      </c>
      <c r="E3" s="194"/>
    </row>
    <row r="4" spans="1:5" ht="16.8" x14ac:dyDescent="0.25">
      <c r="A4" s="152" t="s">
        <v>222</v>
      </c>
      <c r="B4" s="152" t="s">
        <v>501</v>
      </c>
      <c r="C4" s="152" t="s">
        <v>223</v>
      </c>
      <c r="D4" s="152" t="s">
        <v>506</v>
      </c>
    </row>
    <row r="5" spans="1:5" ht="16.8" x14ac:dyDescent="0.25">
      <c r="A5" s="152" t="s">
        <v>224</v>
      </c>
      <c r="B5" s="152" t="s">
        <v>502</v>
      </c>
      <c r="C5" s="152" t="s">
        <v>225</v>
      </c>
      <c r="D5" s="152" t="s">
        <v>506</v>
      </c>
    </row>
    <row r="6" spans="1:5" ht="16.8" x14ac:dyDescent="0.25">
      <c r="A6" s="152" t="s">
        <v>203</v>
      </c>
      <c r="B6" s="152" t="s">
        <v>491</v>
      </c>
      <c r="C6" s="152" t="s">
        <v>52</v>
      </c>
      <c r="D6" s="152" t="s">
        <v>7</v>
      </c>
    </row>
    <row r="7" spans="1:5" ht="16.8" x14ac:dyDescent="0.25">
      <c r="A7" s="152" t="s">
        <v>204</v>
      </c>
      <c r="B7" s="152" t="s">
        <v>492</v>
      </c>
      <c r="C7" s="152" t="s">
        <v>205</v>
      </c>
      <c r="D7" s="152" t="s">
        <v>7</v>
      </c>
    </row>
    <row r="8" spans="1:5" ht="16.8" x14ac:dyDescent="0.25">
      <c r="A8" s="152" t="s">
        <v>207</v>
      </c>
      <c r="B8" s="152" t="s">
        <v>493</v>
      </c>
      <c r="C8" s="152" t="s">
        <v>208</v>
      </c>
      <c r="D8" s="152" t="s">
        <v>7</v>
      </c>
    </row>
    <row r="9" spans="1:5" ht="16.8" x14ac:dyDescent="0.25">
      <c r="A9" s="152" t="s">
        <v>209</v>
      </c>
      <c r="B9" s="152" t="s">
        <v>494</v>
      </c>
      <c r="C9" s="152" t="s">
        <v>210</v>
      </c>
      <c r="D9" s="152" t="s">
        <v>7</v>
      </c>
    </row>
    <row r="10" spans="1:5" ht="16.8" x14ac:dyDescent="0.25">
      <c r="A10" s="152" t="s">
        <v>211</v>
      </c>
      <c r="B10" s="152" t="s">
        <v>495</v>
      </c>
      <c r="C10" s="152" t="s">
        <v>212</v>
      </c>
      <c r="D10" s="152" t="s">
        <v>7</v>
      </c>
    </row>
    <row r="11" spans="1:5" ht="16.8" x14ac:dyDescent="0.25">
      <c r="A11" s="152" t="s">
        <v>213</v>
      </c>
      <c r="B11" s="152" t="s">
        <v>496</v>
      </c>
      <c r="C11" s="152" t="s">
        <v>51</v>
      </c>
      <c r="D11" s="152" t="s">
        <v>7</v>
      </c>
    </row>
    <row r="12" spans="1:5" ht="16.8" x14ac:dyDescent="0.25">
      <c r="A12" s="152" t="s">
        <v>214</v>
      </c>
      <c r="B12" s="152" t="s">
        <v>497</v>
      </c>
      <c r="C12" s="152" t="s">
        <v>215</v>
      </c>
      <c r="D12" s="152" t="s">
        <v>7</v>
      </c>
    </row>
    <row r="13" spans="1:5" ht="16.8" x14ac:dyDescent="0.25">
      <c r="A13" s="152" t="s">
        <v>97</v>
      </c>
      <c r="B13" s="152" t="s">
        <v>424</v>
      </c>
      <c r="C13" s="152" t="s">
        <v>425</v>
      </c>
      <c r="D13" s="152" t="s">
        <v>569</v>
      </c>
      <c r="E13" s="194" t="s">
        <v>570</v>
      </c>
    </row>
    <row r="14" spans="1:5" ht="16.8" x14ac:dyDescent="0.25">
      <c r="A14" s="152" t="s">
        <v>98</v>
      </c>
      <c r="B14" s="152" t="s">
        <v>426</v>
      </c>
      <c r="C14" s="152" t="s">
        <v>50</v>
      </c>
      <c r="D14" s="152" t="s">
        <v>569</v>
      </c>
      <c r="E14" s="194" t="s">
        <v>570</v>
      </c>
    </row>
    <row r="15" spans="1:5" ht="16.8" x14ac:dyDescent="0.25">
      <c r="A15" s="152" t="s">
        <v>99</v>
      </c>
      <c r="B15" s="152" t="s">
        <v>427</v>
      </c>
      <c r="C15" s="152" t="s">
        <v>100</v>
      </c>
      <c r="D15" s="152" t="s">
        <v>374</v>
      </c>
      <c r="E15" s="194"/>
    </row>
    <row r="16" spans="1:5" ht="16.8" x14ac:dyDescent="0.25">
      <c r="A16" s="152" t="s">
        <v>101</v>
      </c>
      <c r="B16" s="152" t="s">
        <v>428</v>
      </c>
      <c r="C16" s="152" t="s">
        <v>429</v>
      </c>
      <c r="D16" s="152" t="s">
        <v>374</v>
      </c>
    </row>
    <row r="17" spans="1:5" ht="16.8" x14ac:dyDescent="0.25">
      <c r="A17" s="152" t="s">
        <v>159</v>
      </c>
      <c r="B17" s="152" t="s">
        <v>468</v>
      </c>
      <c r="C17" s="152" t="s">
        <v>160</v>
      </c>
      <c r="D17" s="152" t="s">
        <v>575</v>
      </c>
    </row>
    <row r="18" spans="1:5" ht="16.8" x14ac:dyDescent="0.25">
      <c r="A18" s="152" t="s">
        <v>161</v>
      </c>
      <c r="B18" s="152" t="s">
        <v>469</v>
      </c>
      <c r="C18" s="152" t="s">
        <v>162</v>
      </c>
      <c r="D18" s="152" t="s">
        <v>575</v>
      </c>
    </row>
    <row r="19" spans="1:5" ht="16.8" x14ac:dyDescent="0.25">
      <c r="A19" s="152" t="s">
        <v>163</v>
      </c>
      <c r="B19" s="152" t="s">
        <v>470</v>
      </c>
      <c r="C19" s="152" t="s">
        <v>164</v>
      </c>
      <c r="D19" s="152" t="s">
        <v>575</v>
      </c>
    </row>
    <row r="20" spans="1:5" ht="16.8" x14ac:dyDescent="0.25">
      <c r="A20" s="152" t="s">
        <v>165</v>
      </c>
      <c r="B20" s="152" t="s">
        <v>471</v>
      </c>
      <c r="C20" s="152" t="s">
        <v>166</v>
      </c>
      <c r="D20" s="152" t="s">
        <v>575</v>
      </c>
    </row>
    <row r="21" spans="1:5" ht="16.8" x14ac:dyDescent="0.25">
      <c r="A21" s="152" t="s">
        <v>167</v>
      </c>
      <c r="B21" s="152" t="s">
        <v>472</v>
      </c>
      <c r="C21" s="152" t="s">
        <v>168</v>
      </c>
      <c r="D21" s="152" t="s">
        <v>575</v>
      </c>
    </row>
    <row r="22" spans="1:5" ht="16.8" x14ac:dyDescent="0.25">
      <c r="A22" s="152" t="s">
        <v>169</v>
      </c>
      <c r="B22" s="152" t="s">
        <v>473</v>
      </c>
      <c r="C22" s="152" t="s">
        <v>170</v>
      </c>
      <c r="D22" s="152" t="s">
        <v>575</v>
      </c>
    </row>
    <row r="23" spans="1:5" ht="16.8" x14ac:dyDescent="0.25">
      <c r="A23" s="152" t="s">
        <v>102</v>
      </c>
      <c r="B23" s="152" t="s">
        <v>430</v>
      </c>
      <c r="C23" s="152" t="s">
        <v>103</v>
      </c>
      <c r="D23" s="152" t="s">
        <v>374</v>
      </c>
      <c r="E23" s="194" t="s">
        <v>570</v>
      </c>
    </row>
    <row r="24" spans="1:5" ht="16.8" x14ac:dyDescent="0.25">
      <c r="A24" s="152" t="s">
        <v>183</v>
      </c>
      <c r="B24" s="152" t="s">
        <v>481</v>
      </c>
      <c r="C24" s="152" t="s">
        <v>184</v>
      </c>
      <c r="D24" s="152" t="s">
        <v>490</v>
      </c>
    </row>
    <row r="25" spans="1:5" ht="16.8" x14ac:dyDescent="0.25">
      <c r="A25" s="152" t="s">
        <v>104</v>
      </c>
      <c r="B25" s="152" t="s">
        <v>431</v>
      </c>
      <c r="C25" s="152" t="s">
        <v>57</v>
      </c>
      <c r="D25" s="152" t="s">
        <v>374</v>
      </c>
    </row>
    <row r="26" spans="1:5" ht="16.8" x14ac:dyDescent="0.25">
      <c r="A26" s="152" t="s">
        <v>105</v>
      </c>
      <c r="B26" s="152" t="s">
        <v>432</v>
      </c>
      <c r="C26" s="152" t="s">
        <v>106</v>
      </c>
      <c r="D26" s="152" t="s">
        <v>569</v>
      </c>
      <c r="E26" s="194" t="s">
        <v>570</v>
      </c>
    </row>
    <row r="27" spans="1:5" ht="16.8" x14ac:dyDescent="0.25">
      <c r="A27" s="152" t="s">
        <v>107</v>
      </c>
      <c r="B27" s="152" t="s">
        <v>433</v>
      </c>
      <c r="C27" s="152" t="s">
        <v>58</v>
      </c>
      <c r="D27" s="152" t="s">
        <v>374</v>
      </c>
    </row>
    <row r="28" spans="1:5" ht="16.8" x14ac:dyDescent="0.25">
      <c r="A28" s="152" t="s">
        <v>185</v>
      </c>
      <c r="B28" s="152" t="s">
        <v>482</v>
      </c>
      <c r="C28" s="152" t="s">
        <v>186</v>
      </c>
      <c r="D28" s="152" t="s">
        <v>490</v>
      </c>
    </row>
    <row r="29" spans="1:5" ht="16.8" x14ac:dyDescent="0.25">
      <c r="A29" s="152" t="s">
        <v>146</v>
      </c>
      <c r="B29" s="152" t="s">
        <v>578</v>
      </c>
      <c r="C29" s="152" t="s">
        <v>590</v>
      </c>
      <c r="D29" s="152" t="s">
        <v>480</v>
      </c>
    </row>
    <row r="30" spans="1:5" ht="16.8" x14ac:dyDescent="0.25">
      <c r="A30" s="152" t="s">
        <v>187</v>
      </c>
      <c r="B30" s="152" t="s">
        <v>483</v>
      </c>
      <c r="C30" s="152" t="s">
        <v>188</v>
      </c>
      <c r="D30" s="152" t="s">
        <v>490</v>
      </c>
    </row>
    <row r="31" spans="1:5" ht="16.8" x14ac:dyDescent="0.25">
      <c r="A31" s="152" t="s">
        <v>147</v>
      </c>
      <c r="B31" s="152" t="s">
        <v>579</v>
      </c>
      <c r="C31" s="152" t="s">
        <v>591</v>
      </c>
      <c r="D31" s="152" t="s">
        <v>480</v>
      </c>
    </row>
    <row r="32" spans="1:5" ht="16.8" x14ac:dyDescent="0.25">
      <c r="A32" s="152" t="s">
        <v>171</v>
      </c>
      <c r="B32" s="152" t="s">
        <v>474</v>
      </c>
      <c r="C32" s="152" t="s">
        <v>172</v>
      </c>
      <c r="D32" s="152" t="s">
        <v>575</v>
      </c>
    </row>
    <row r="33" spans="1:4" ht="16.8" x14ac:dyDescent="0.25">
      <c r="A33" s="152" t="s">
        <v>189</v>
      </c>
      <c r="B33" s="152" t="s">
        <v>484</v>
      </c>
      <c r="C33" s="152" t="s">
        <v>190</v>
      </c>
      <c r="D33" s="152" t="s">
        <v>490</v>
      </c>
    </row>
    <row r="34" spans="1:4" ht="16.8" x14ac:dyDescent="0.25">
      <c r="A34" s="152" t="s">
        <v>191</v>
      </c>
      <c r="B34" s="152" t="s">
        <v>485</v>
      </c>
      <c r="C34" s="152" t="s">
        <v>192</v>
      </c>
      <c r="D34" s="152" t="s">
        <v>490</v>
      </c>
    </row>
    <row r="35" spans="1:4" ht="16.8" x14ac:dyDescent="0.25">
      <c r="A35" s="152" t="s">
        <v>148</v>
      </c>
      <c r="B35" s="152" t="s">
        <v>580</v>
      </c>
      <c r="C35" s="152" t="s">
        <v>592</v>
      </c>
      <c r="D35" s="152" t="s">
        <v>480</v>
      </c>
    </row>
    <row r="36" spans="1:4" ht="16.8" x14ac:dyDescent="0.25">
      <c r="A36" s="152" t="s">
        <v>193</v>
      </c>
      <c r="B36" s="152" t="s">
        <v>486</v>
      </c>
      <c r="C36" s="152" t="s">
        <v>194</v>
      </c>
      <c r="D36" s="152" t="s">
        <v>490</v>
      </c>
    </row>
    <row r="37" spans="1:4" ht="16.8" x14ac:dyDescent="0.25">
      <c r="A37" s="152" t="s">
        <v>195</v>
      </c>
      <c r="B37" s="152" t="s">
        <v>487</v>
      </c>
      <c r="C37" s="152" t="s">
        <v>196</v>
      </c>
      <c r="D37" s="152" t="s">
        <v>490</v>
      </c>
    </row>
    <row r="38" spans="1:4" ht="16.8" x14ac:dyDescent="0.25">
      <c r="A38" s="152" t="s">
        <v>173</v>
      </c>
      <c r="B38" s="152" t="s">
        <v>475</v>
      </c>
      <c r="C38" s="152" t="s">
        <v>174</v>
      </c>
      <c r="D38" s="152" t="s">
        <v>575</v>
      </c>
    </row>
    <row r="39" spans="1:4" ht="16.8" x14ac:dyDescent="0.25">
      <c r="A39" s="152" t="s">
        <v>197</v>
      </c>
      <c r="B39" s="152" t="s">
        <v>488</v>
      </c>
      <c r="C39" s="152" t="s">
        <v>198</v>
      </c>
      <c r="D39" s="152" t="s">
        <v>490</v>
      </c>
    </row>
    <row r="40" spans="1:4" ht="16.8" x14ac:dyDescent="0.25">
      <c r="A40" s="152" t="s">
        <v>175</v>
      </c>
      <c r="B40" s="152" t="s">
        <v>476</v>
      </c>
      <c r="C40" s="152" t="s">
        <v>176</v>
      </c>
      <c r="D40" s="152" t="s">
        <v>575</v>
      </c>
    </row>
    <row r="41" spans="1:4" ht="16.8" x14ac:dyDescent="0.25">
      <c r="A41" s="152" t="s">
        <v>149</v>
      </c>
      <c r="B41" s="152" t="s">
        <v>581</v>
      </c>
      <c r="C41" s="152" t="s">
        <v>593</v>
      </c>
      <c r="D41" s="152" t="s">
        <v>480</v>
      </c>
    </row>
    <row r="42" spans="1:4" ht="16.8" x14ac:dyDescent="0.25">
      <c r="A42" s="152" t="s">
        <v>150</v>
      </c>
      <c r="B42" s="152" t="s">
        <v>589</v>
      </c>
      <c r="C42" s="152" t="s">
        <v>594</v>
      </c>
      <c r="D42" s="152" t="s">
        <v>480</v>
      </c>
    </row>
    <row r="43" spans="1:4" ht="16.8" x14ac:dyDescent="0.25">
      <c r="A43" s="152" t="s">
        <v>151</v>
      </c>
      <c r="B43" s="152" t="s">
        <v>582</v>
      </c>
      <c r="C43" s="152" t="s">
        <v>595</v>
      </c>
      <c r="D43" s="152" t="s">
        <v>480</v>
      </c>
    </row>
    <row r="44" spans="1:4" ht="16.8" x14ac:dyDescent="0.25">
      <c r="A44" s="152" t="s">
        <v>177</v>
      </c>
      <c r="B44" s="152" t="s">
        <v>477</v>
      </c>
      <c r="C44" s="152" t="s">
        <v>178</v>
      </c>
      <c r="D44" s="152" t="s">
        <v>575</v>
      </c>
    </row>
    <row r="45" spans="1:4" ht="16.8" x14ac:dyDescent="0.25">
      <c r="A45" s="152" t="s">
        <v>152</v>
      </c>
      <c r="B45" s="152" t="s">
        <v>583</v>
      </c>
      <c r="C45" s="152" t="s">
        <v>596</v>
      </c>
      <c r="D45" s="152" t="s">
        <v>480</v>
      </c>
    </row>
    <row r="46" spans="1:4" ht="16.8" x14ac:dyDescent="0.25">
      <c r="A46" s="152" t="s">
        <v>153</v>
      </c>
      <c r="B46" s="152" t="s">
        <v>584</v>
      </c>
      <c r="C46" s="152" t="s">
        <v>597</v>
      </c>
      <c r="D46" s="152" t="s">
        <v>480</v>
      </c>
    </row>
    <row r="47" spans="1:4" ht="16.8" x14ac:dyDescent="0.25">
      <c r="A47" s="152" t="s">
        <v>179</v>
      </c>
      <c r="B47" s="152" t="s">
        <v>478</v>
      </c>
      <c r="C47" s="152" t="s">
        <v>180</v>
      </c>
      <c r="D47" s="152" t="s">
        <v>575</v>
      </c>
    </row>
    <row r="48" spans="1:4" ht="16.8" x14ac:dyDescent="0.25">
      <c r="A48" s="152" t="s">
        <v>154</v>
      </c>
      <c r="B48" s="152" t="s">
        <v>585</v>
      </c>
      <c r="C48" s="152" t="s">
        <v>598</v>
      </c>
      <c r="D48" s="152" t="s">
        <v>480</v>
      </c>
    </row>
    <row r="49" spans="1:5" ht="16.8" x14ac:dyDescent="0.25">
      <c r="A49" s="152" t="s">
        <v>155</v>
      </c>
      <c r="B49" s="152" t="s">
        <v>586</v>
      </c>
      <c r="C49" s="152" t="s">
        <v>599</v>
      </c>
      <c r="D49" s="152" t="s">
        <v>480</v>
      </c>
    </row>
    <row r="50" spans="1:5" ht="16.8" x14ac:dyDescent="0.25">
      <c r="A50" s="152" t="s">
        <v>156</v>
      </c>
      <c r="B50" s="152" t="s">
        <v>587</v>
      </c>
      <c r="C50" s="152" t="s">
        <v>600</v>
      </c>
      <c r="D50" s="152" t="s">
        <v>480</v>
      </c>
    </row>
    <row r="51" spans="1:5" ht="16.8" x14ac:dyDescent="0.25">
      <c r="A51" s="152" t="s">
        <v>181</v>
      </c>
      <c r="B51" s="152" t="s">
        <v>479</v>
      </c>
      <c r="C51" s="152" t="s">
        <v>182</v>
      </c>
      <c r="D51" s="152" t="s">
        <v>575</v>
      </c>
    </row>
    <row r="52" spans="1:5" ht="16.8" x14ac:dyDescent="0.25">
      <c r="A52" s="152" t="s">
        <v>199</v>
      </c>
      <c r="B52" s="152" t="s">
        <v>489</v>
      </c>
      <c r="C52" s="152" t="s">
        <v>200</v>
      </c>
      <c r="D52" s="152" t="s">
        <v>490</v>
      </c>
    </row>
    <row r="53" spans="1:5" ht="16.8" x14ac:dyDescent="0.25">
      <c r="A53" s="152" t="s">
        <v>157</v>
      </c>
      <c r="B53" s="152" t="s">
        <v>588</v>
      </c>
      <c r="C53" s="152" t="s">
        <v>601</v>
      </c>
      <c r="D53" s="152" t="s">
        <v>480</v>
      </c>
    </row>
    <row r="54" spans="1:5" ht="16.8" x14ac:dyDescent="0.25">
      <c r="A54" s="152" t="s">
        <v>108</v>
      </c>
      <c r="B54" s="152" t="s">
        <v>434</v>
      </c>
      <c r="C54" s="152" t="s">
        <v>109</v>
      </c>
      <c r="D54" s="152" t="s">
        <v>374</v>
      </c>
    </row>
    <row r="55" spans="1:5" ht="16.8" x14ac:dyDescent="0.25">
      <c r="A55" s="152" t="s">
        <v>110</v>
      </c>
      <c r="B55" s="152" t="s">
        <v>431</v>
      </c>
      <c r="C55" s="152" t="s">
        <v>61</v>
      </c>
      <c r="D55" s="152" t="s">
        <v>374</v>
      </c>
    </row>
    <row r="56" spans="1:5" ht="16.8" x14ac:dyDescent="0.25">
      <c r="A56" s="152" t="s">
        <v>158</v>
      </c>
      <c r="B56" s="152" t="s">
        <v>576</v>
      </c>
      <c r="C56" s="152" t="s">
        <v>577</v>
      </c>
      <c r="D56" s="152" t="s">
        <v>480</v>
      </c>
      <c r="E56" s="194"/>
    </row>
    <row r="57" spans="1:5" ht="16.8" x14ac:dyDescent="0.25">
      <c r="A57" s="152" t="s">
        <v>111</v>
      </c>
      <c r="B57" s="152" t="s">
        <v>435</v>
      </c>
      <c r="C57" s="152" t="s">
        <v>46</v>
      </c>
      <c r="D57" s="152" t="s">
        <v>374</v>
      </c>
    </row>
    <row r="58" spans="1:5" ht="16.8" x14ac:dyDescent="0.25">
      <c r="A58" s="152" t="s">
        <v>112</v>
      </c>
      <c r="B58" s="152" t="s">
        <v>436</v>
      </c>
      <c r="C58" s="152" t="s">
        <v>40</v>
      </c>
      <c r="D58" s="152" t="s">
        <v>374</v>
      </c>
    </row>
    <row r="59" spans="1:5" ht="16.8" x14ac:dyDescent="0.25">
      <c r="A59" s="152" t="s">
        <v>113</v>
      </c>
      <c r="B59" s="152" t="s">
        <v>437</v>
      </c>
      <c r="C59" s="152" t="s">
        <v>114</v>
      </c>
      <c r="D59" s="152" t="s">
        <v>374</v>
      </c>
    </row>
    <row r="60" spans="1:5" ht="16.8" x14ac:dyDescent="0.25">
      <c r="A60" s="152" t="s">
        <v>115</v>
      </c>
      <c r="B60" s="152" t="s">
        <v>438</v>
      </c>
      <c r="C60" s="152" t="s">
        <v>116</v>
      </c>
      <c r="D60" s="152" t="s">
        <v>374</v>
      </c>
    </row>
    <row r="61" spans="1:5" ht="16.8" x14ac:dyDescent="0.25">
      <c r="A61" s="152" t="s">
        <v>92</v>
      </c>
      <c r="B61" s="152" t="s">
        <v>439</v>
      </c>
      <c r="C61" s="152" t="s">
        <v>44</v>
      </c>
      <c r="D61" s="152" t="s">
        <v>374</v>
      </c>
    </row>
    <row r="62" spans="1:5" ht="16.8" x14ac:dyDescent="0.25">
      <c r="A62" s="152" t="s">
        <v>117</v>
      </c>
      <c r="B62" s="152" t="s">
        <v>440</v>
      </c>
      <c r="C62" s="152" t="s">
        <v>48</v>
      </c>
      <c r="D62" s="152" t="s">
        <v>374</v>
      </c>
    </row>
    <row r="63" spans="1:5" ht="16.8" x14ac:dyDescent="0.25">
      <c r="A63" s="152" t="s">
        <v>118</v>
      </c>
      <c r="B63" s="152" t="s">
        <v>441</v>
      </c>
      <c r="C63" s="152" t="s">
        <v>119</v>
      </c>
      <c r="D63" s="152" t="s">
        <v>374</v>
      </c>
    </row>
    <row r="64" spans="1:5" ht="16.8" x14ac:dyDescent="0.25">
      <c r="A64" s="152" t="s">
        <v>120</v>
      </c>
      <c r="B64" s="152" t="s">
        <v>442</v>
      </c>
      <c r="C64" s="152" t="s">
        <v>443</v>
      </c>
      <c r="D64" s="152" t="s">
        <v>374</v>
      </c>
    </row>
    <row r="65" spans="1:4" ht="16.8" x14ac:dyDescent="0.25">
      <c r="A65" s="152" t="s">
        <v>121</v>
      </c>
      <c r="B65" s="152" t="s">
        <v>444</v>
      </c>
      <c r="C65" s="152" t="s">
        <v>445</v>
      </c>
      <c r="D65" s="152" t="s">
        <v>374</v>
      </c>
    </row>
    <row r="66" spans="1:4" ht="16.8" x14ac:dyDescent="0.25">
      <c r="A66" s="152" t="s">
        <v>122</v>
      </c>
      <c r="B66" s="152" t="s">
        <v>446</v>
      </c>
      <c r="C66" s="152" t="s">
        <v>38</v>
      </c>
      <c r="D66" s="152" t="s">
        <v>374</v>
      </c>
    </row>
    <row r="67" spans="1:4" ht="16.8" x14ac:dyDescent="0.25">
      <c r="A67" s="152" t="s">
        <v>123</v>
      </c>
      <c r="B67" s="152" t="s">
        <v>447</v>
      </c>
      <c r="C67" s="152" t="s">
        <v>448</v>
      </c>
      <c r="D67" s="152" t="s">
        <v>374</v>
      </c>
    </row>
    <row r="68" spans="1:4" ht="16.8" x14ac:dyDescent="0.25">
      <c r="A68" s="152" t="s">
        <v>124</v>
      </c>
      <c r="B68" s="152" t="s">
        <v>449</v>
      </c>
      <c r="C68" s="152" t="s">
        <v>60</v>
      </c>
      <c r="D68" s="152" t="s">
        <v>374</v>
      </c>
    </row>
    <row r="69" spans="1:4" ht="16.8" x14ac:dyDescent="0.25">
      <c r="A69" s="152" t="s">
        <v>125</v>
      </c>
      <c r="B69" s="152" t="s">
        <v>450</v>
      </c>
      <c r="C69" s="152" t="s">
        <v>126</v>
      </c>
      <c r="D69" s="152" t="s">
        <v>374</v>
      </c>
    </row>
    <row r="70" spans="1:4" ht="16.8" x14ac:dyDescent="0.25">
      <c r="A70" s="152" t="s">
        <v>127</v>
      </c>
      <c r="B70" s="152" t="s">
        <v>451</v>
      </c>
      <c r="C70" s="152" t="s">
        <v>36</v>
      </c>
      <c r="D70" s="152" t="s">
        <v>374</v>
      </c>
    </row>
    <row r="71" spans="1:4" ht="16.8" x14ac:dyDescent="0.25">
      <c r="A71" s="152" t="s">
        <v>128</v>
      </c>
      <c r="B71" s="152" t="s">
        <v>452</v>
      </c>
      <c r="C71" s="152" t="s">
        <v>37</v>
      </c>
      <c r="D71" s="152" t="s">
        <v>374</v>
      </c>
    </row>
    <row r="72" spans="1:4" ht="16.8" x14ac:dyDescent="0.25">
      <c r="A72" s="152" t="s">
        <v>129</v>
      </c>
      <c r="B72" s="152" t="s">
        <v>453</v>
      </c>
      <c r="C72" s="152" t="s">
        <v>454</v>
      </c>
      <c r="D72" s="152" t="s">
        <v>374</v>
      </c>
    </row>
    <row r="73" spans="1:4" ht="16.8" x14ac:dyDescent="0.25">
      <c r="A73" s="152" t="s">
        <v>130</v>
      </c>
      <c r="B73" s="152" t="s">
        <v>455</v>
      </c>
      <c r="C73" s="152" t="s">
        <v>131</v>
      </c>
      <c r="D73" s="152" t="s">
        <v>374</v>
      </c>
    </row>
    <row r="74" spans="1:4" ht="16.8" x14ac:dyDescent="0.25">
      <c r="A74" s="152" t="s">
        <v>132</v>
      </c>
      <c r="B74" s="152" t="s">
        <v>430</v>
      </c>
      <c r="C74" s="152" t="s">
        <v>42</v>
      </c>
      <c r="D74" s="152" t="s">
        <v>374</v>
      </c>
    </row>
    <row r="75" spans="1:4" ht="16.8" x14ac:dyDescent="0.25">
      <c r="A75" s="152" t="s">
        <v>133</v>
      </c>
      <c r="B75" s="152" t="s">
        <v>456</v>
      </c>
      <c r="C75" s="152" t="s">
        <v>59</v>
      </c>
      <c r="D75" s="152" t="s">
        <v>374</v>
      </c>
    </row>
    <row r="76" spans="1:4" ht="16.8" x14ac:dyDescent="0.25">
      <c r="A76" s="152" t="s">
        <v>134</v>
      </c>
      <c r="B76" s="152" t="s">
        <v>457</v>
      </c>
      <c r="C76" s="152" t="s">
        <v>41</v>
      </c>
      <c r="D76" s="152" t="s">
        <v>374</v>
      </c>
    </row>
    <row r="77" spans="1:4" ht="16.8" x14ac:dyDescent="0.25">
      <c r="A77" s="152" t="s">
        <v>135</v>
      </c>
      <c r="B77" s="152" t="s">
        <v>458</v>
      </c>
      <c r="C77" s="152" t="s">
        <v>43</v>
      </c>
      <c r="D77" s="152" t="s">
        <v>374</v>
      </c>
    </row>
    <row r="78" spans="1:4" ht="16.8" x14ac:dyDescent="0.25">
      <c r="A78" s="152" t="s">
        <v>136</v>
      </c>
      <c r="B78" s="152" t="s">
        <v>459</v>
      </c>
      <c r="C78" s="152" t="s">
        <v>45</v>
      </c>
      <c r="D78" s="152" t="s">
        <v>374</v>
      </c>
    </row>
    <row r="79" spans="1:4" ht="16.8" x14ac:dyDescent="0.25">
      <c r="A79" s="152" t="s">
        <v>137</v>
      </c>
      <c r="B79" s="152" t="s">
        <v>460</v>
      </c>
      <c r="C79" s="152" t="s">
        <v>47</v>
      </c>
      <c r="D79" s="152" t="s">
        <v>374</v>
      </c>
    </row>
    <row r="80" spans="1:4" ht="16.8" x14ac:dyDescent="0.25">
      <c r="A80" s="152" t="s">
        <v>138</v>
      </c>
      <c r="B80" s="152" t="s">
        <v>461</v>
      </c>
      <c r="C80" s="152" t="s">
        <v>139</v>
      </c>
      <c r="D80" s="152" t="s">
        <v>374</v>
      </c>
    </row>
    <row r="81" spans="1:5" ht="16.8" x14ac:dyDescent="0.25">
      <c r="A81" s="152" t="s">
        <v>140</v>
      </c>
      <c r="B81" s="152" t="s">
        <v>462</v>
      </c>
      <c r="C81" s="152" t="s">
        <v>39</v>
      </c>
      <c r="D81" s="152" t="s">
        <v>374</v>
      </c>
    </row>
    <row r="82" spans="1:5" ht="16.8" x14ac:dyDescent="0.25">
      <c r="A82" s="152" t="s">
        <v>226</v>
      </c>
      <c r="B82" s="152" t="s">
        <v>503</v>
      </c>
      <c r="C82" s="152" t="s">
        <v>227</v>
      </c>
      <c r="D82" s="152" t="s">
        <v>506</v>
      </c>
    </row>
    <row r="83" spans="1:5" ht="16.8" x14ac:dyDescent="0.25">
      <c r="A83" s="152" t="s">
        <v>228</v>
      </c>
      <c r="B83" s="152" t="s">
        <v>504</v>
      </c>
      <c r="C83" s="152" t="s">
        <v>229</v>
      </c>
      <c r="D83" s="152" t="s">
        <v>506</v>
      </c>
    </row>
    <row r="84" spans="1:5" ht="16.8" x14ac:dyDescent="0.25">
      <c r="A84" s="152" t="s">
        <v>230</v>
      </c>
      <c r="B84" s="152" t="s">
        <v>505</v>
      </c>
      <c r="C84" s="152" t="s">
        <v>231</v>
      </c>
      <c r="D84" s="152" t="s">
        <v>506</v>
      </c>
    </row>
    <row r="85" spans="1:5" ht="16.8" x14ac:dyDescent="0.25">
      <c r="A85" s="152" t="s">
        <v>216</v>
      </c>
      <c r="B85" s="152" t="s">
        <v>498</v>
      </c>
      <c r="C85" s="152" t="s">
        <v>217</v>
      </c>
      <c r="D85" s="152" t="s">
        <v>7</v>
      </c>
    </row>
    <row r="86" spans="1:5" ht="16.8" x14ac:dyDescent="0.25">
      <c r="A86" s="152" t="s">
        <v>141</v>
      </c>
      <c r="B86" s="152" t="s">
        <v>463</v>
      </c>
      <c r="C86" s="152" t="s">
        <v>142</v>
      </c>
      <c r="D86" s="152" t="s">
        <v>374</v>
      </c>
    </row>
    <row r="87" spans="1:5" ht="16.8" x14ac:dyDescent="0.25">
      <c r="A87" s="152" t="s">
        <v>143</v>
      </c>
      <c r="B87" s="152" t="s">
        <v>464</v>
      </c>
      <c r="C87" s="152" t="s">
        <v>49</v>
      </c>
      <c r="D87" s="152" t="s">
        <v>569</v>
      </c>
      <c r="E87" s="194" t="s">
        <v>570</v>
      </c>
    </row>
    <row r="88" spans="1:5" ht="16.8" x14ac:dyDescent="0.25">
      <c r="A88" s="152" t="s">
        <v>144</v>
      </c>
      <c r="B88" s="152" t="s">
        <v>465</v>
      </c>
      <c r="C88" s="152" t="s">
        <v>145</v>
      </c>
      <c r="D88" s="152" t="s">
        <v>374</v>
      </c>
    </row>
    <row r="89" spans="1:5" ht="16.8" x14ac:dyDescent="0.25">
      <c r="A89" s="152" t="s">
        <v>218</v>
      </c>
      <c r="B89" s="152" t="s">
        <v>499</v>
      </c>
      <c r="C89" s="152" t="s">
        <v>219</v>
      </c>
      <c r="D89" s="152" t="s">
        <v>7</v>
      </c>
    </row>
    <row r="90" spans="1:5" ht="16.8" x14ac:dyDescent="0.25">
      <c r="A90" s="152" t="s">
        <v>201</v>
      </c>
      <c r="B90" s="152" t="s">
        <v>466</v>
      </c>
      <c r="C90" s="152" t="s">
        <v>202</v>
      </c>
      <c r="D90" s="152" t="s">
        <v>374</v>
      </c>
    </row>
  </sheetData>
  <autoFilter ref="A1:E78" xr:uid="{8BBDF058-F1DF-4671-A0EC-67120D0692A5}">
    <sortState ref="A2:E90">
      <sortCondition ref="A1:A78"/>
    </sortState>
  </autoFilter>
  <sortState ref="A3:D42">
    <sortCondition ref="A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3:M100"/>
  <sheetViews>
    <sheetView topLeftCell="A48" workbookViewId="0">
      <selection activeCell="B5" sqref="B5"/>
    </sheetView>
  </sheetViews>
  <sheetFormatPr defaultRowHeight="13.2" x14ac:dyDescent="0.25"/>
  <cols>
    <col min="1" max="1" width="13.33203125" bestFit="1" customWidth="1"/>
    <col min="2" max="2" width="23.33203125" style="33" bestFit="1" customWidth="1"/>
    <col min="3" max="3" width="21.44140625" style="33" bestFit="1" customWidth="1"/>
    <col min="4" max="4" width="24.44140625" style="33" bestFit="1" customWidth="1"/>
    <col min="5" max="5" width="21.44140625" style="33" bestFit="1" customWidth="1"/>
    <col min="6" max="6" width="24.44140625" style="33" bestFit="1" customWidth="1"/>
    <col min="7" max="7" width="21.44140625" style="33" bestFit="1" customWidth="1"/>
    <col min="8" max="8" width="23.33203125" style="33" bestFit="1" customWidth="1"/>
    <col min="9" max="9" width="21.44140625" style="33" bestFit="1" customWidth="1"/>
    <col min="10" max="10" width="25.21875" style="33" bestFit="1" customWidth="1"/>
    <col min="11" max="11" width="21.44140625" style="33" bestFit="1" customWidth="1"/>
    <col min="12" max="12" width="24.5546875" style="33" bestFit="1" customWidth="1"/>
    <col min="13" max="13" width="21.44140625" style="33" bestFit="1" customWidth="1"/>
  </cols>
  <sheetData>
    <row r="3" spans="1:13" x14ac:dyDescent="0.25">
      <c r="B3" s="39" t="s">
        <v>344</v>
      </c>
    </row>
    <row r="4" spans="1:13" ht="39.6" x14ac:dyDescent="0.25">
      <c r="B4" s="33" t="s">
        <v>237</v>
      </c>
      <c r="D4" s="33" t="s">
        <v>239</v>
      </c>
      <c r="F4" s="33" t="s">
        <v>236</v>
      </c>
      <c r="H4" s="33" t="s">
        <v>232</v>
      </c>
      <c r="J4" s="33" t="s">
        <v>241</v>
      </c>
      <c r="L4" s="33" t="s">
        <v>356</v>
      </c>
      <c r="M4" s="33" t="s">
        <v>355</v>
      </c>
    </row>
    <row r="5" spans="1:13" ht="26.4" x14ac:dyDescent="0.25">
      <c r="A5" s="35" t="s">
        <v>342</v>
      </c>
      <c r="B5" s="33" t="s">
        <v>357</v>
      </c>
      <c r="C5" s="33" t="s">
        <v>345</v>
      </c>
      <c r="D5" s="33" t="s">
        <v>357</v>
      </c>
      <c r="E5" s="33" t="s">
        <v>345</v>
      </c>
      <c r="F5" s="33" t="s">
        <v>357</v>
      </c>
      <c r="G5" s="33" t="s">
        <v>345</v>
      </c>
      <c r="H5" s="33" t="s">
        <v>357</v>
      </c>
      <c r="I5" s="33" t="s">
        <v>345</v>
      </c>
      <c r="J5" s="33" t="s">
        <v>357</v>
      </c>
      <c r="K5" s="33" t="s">
        <v>345</v>
      </c>
    </row>
    <row r="6" spans="1:13" x14ac:dyDescent="0.25">
      <c r="A6" s="36" t="s">
        <v>95</v>
      </c>
      <c r="B6" s="192">
        <v>11765</v>
      </c>
      <c r="C6" s="192">
        <v>0</v>
      </c>
      <c r="D6" s="192">
        <v>1000</v>
      </c>
      <c r="E6" s="192">
        <v>0</v>
      </c>
      <c r="F6" s="192">
        <v>4736.41</v>
      </c>
      <c r="G6" s="192">
        <v>0</v>
      </c>
      <c r="H6" s="192">
        <v>57160</v>
      </c>
      <c r="I6" s="192">
        <v>0</v>
      </c>
      <c r="J6" s="192">
        <v>64766</v>
      </c>
      <c r="K6" s="192">
        <v>0</v>
      </c>
      <c r="L6" s="192">
        <v>139427.41</v>
      </c>
      <c r="M6" s="192">
        <v>0</v>
      </c>
    </row>
    <row r="7" spans="1:13" x14ac:dyDescent="0.25">
      <c r="A7" s="36" t="s">
        <v>220</v>
      </c>
      <c r="B7" s="192">
        <v>1000</v>
      </c>
      <c r="C7" s="192">
        <v>0</v>
      </c>
      <c r="D7" s="192"/>
      <c r="E7" s="192"/>
      <c r="F7" s="192">
        <v>28</v>
      </c>
      <c r="G7" s="192">
        <v>0</v>
      </c>
      <c r="H7" s="192"/>
      <c r="I7" s="192"/>
      <c r="J7" s="192"/>
      <c r="K7" s="192"/>
      <c r="L7" s="192">
        <v>1028</v>
      </c>
      <c r="M7" s="192">
        <v>0</v>
      </c>
    </row>
    <row r="8" spans="1:13" x14ac:dyDescent="0.25">
      <c r="A8" s="36" t="s">
        <v>222</v>
      </c>
      <c r="B8" s="192">
        <v>250000</v>
      </c>
      <c r="C8" s="192">
        <v>151176.62</v>
      </c>
      <c r="D8" s="192"/>
      <c r="E8" s="192"/>
      <c r="F8" s="192">
        <v>7000</v>
      </c>
      <c r="G8" s="192">
        <v>4232.93</v>
      </c>
      <c r="H8" s="192"/>
      <c r="I8" s="192"/>
      <c r="J8" s="192"/>
      <c r="K8" s="192"/>
      <c r="L8" s="192">
        <v>257000</v>
      </c>
      <c r="M8" s="192">
        <v>155409.54999999999</v>
      </c>
    </row>
    <row r="9" spans="1:13" x14ac:dyDescent="0.25">
      <c r="A9" s="36" t="s">
        <v>561</v>
      </c>
      <c r="B9" s="192">
        <v>10000</v>
      </c>
      <c r="C9" s="192">
        <v>1750</v>
      </c>
      <c r="D9" s="192"/>
      <c r="E9" s="192"/>
      <c r="F9" s="192">
        <v>280</v>
      </c>
      <c r="G9" s="192">
        <v>28023.59</v>
      </c>
      <c r="H9" s="192"/>
      <c r="I9" s="192"/>
      <c r="J9" s="192"/>
      <c r="K9" s="192"/>
      <c r="L9" s="192">
        <v>10280</v>
      </c>
      <c r="M9" s="192">
        <v>29773.59</v>
      </c>
    </row>
    <row r="10" spans="1:13" x14ac:dyDescent="0.25">
      <c r="A10" s="36" t="s">
        <v>224</v>
      </c>
      <c r="B10" s="192">
        <v>1600000</v>
      </c>
      <c r="C10" s="192">
        <v>0</v>
      </c>
      <c r="D10" s="192">
        <v>0</v>
      </c>
      <c r="E10" s="192">
        <v>45000</v>
      </c>
      <c r="F10" s="192">
        <v>44800</v>
      </c>
      <c r="G10" s="192">
        <v>0</v>
      </c>
      <c r="H10" s="192"/>
      <c r="I10" s="192"/>
      <c r="J10" s="192"/>
      <c r="K10" s="192"/>
      <c r="L10" s="192">
        <v>1644800</v>
      </c>
      <c r="M10" s="192">
        <v>45000</v>
      </c>
    </row>
    <row r="11" spans="1:13" x14ac:dyDescent="0.25">
      <c r="A11" s="36" t="s">
        <v>203</v>
      </c>
      <c r="B11" s="192"/>
      <c r="C11" s="192"/>
      <c r="D11" s="192"/>
      <c r="E11" s="192"/>
      <c r="F11" s="192">
        <v>289.35000000000002</v>
      </c>
      <c r="G11" s="192">
        <v>62.58</v>
      </c>
      <c r="H11" s="192">
        <v>10334</v>
      </c>
      <c r="I11" s="192">
        <v>2235</v>
      </c>
      <c r="J11" s="192"/>
      <c r="K11" s="192"/>
      <c r="L11" s="192">
        <v>10623.35</v>
      </c>
      <c r="M11" s="192">
        <v>2297.58</v>
      </c>
    </row>
    <row r="12" spans="1:13" x14ac:dyDescent="0.25">
      <c r="A12" s="36" t="s">
        <v>204</v>
      </c>
      <c r="B12" s="192">
        <v>2000</v>
      </c>
      <c r="C12" s="192">
        <v>3009.55</v>
      </c>
      <c r="D12" s="192"/>
      <c r="E12" s="192"/>
      <c r="F12" s="192">
        <v>56</v>
      </c>
      <c r="G12" s="192">
        <v>84.27</v>
      </c>
      <c r="H12" s="192"/>
      <c r="I12" s="192"/>
      <c r="J12" s="192"/>
      <c r="K12" s="192"/>
      <c r="L12" s="192">
        <v>2056</v>
      </c>
      <c r="M12" s="192">
        <v>3093.82</v>
      </c>
    </row>
    <row r="13" spans="1:13" x14ac:dyDescent="0.25">
      <c r="A13" s="36" t="s">
        <v>206</v>
      </c>
      <c r="B13" s="192">
        <v>5000</v>
      </c>
      <c r="C13" s="192">
        <v>0</v>
      </c>
      <c r="D13" s="192"/>
      <c r="E13" s="192"/>
      <c r="F13" s="192">
        <v>140</v>
      </c>
      <c r="G13" s="192">
        <v>0</v>
      </c>
      <c r="H13" s="192"/>
      <c r="I13" s="192"/>
      <c r="J13" s="192"/>
      <c r="K13" s="192"/>
      <c r="L13" s="192">
        <v>5140</v>
      </c>
      <c r="M13" s="192">
        <v>0</v>
      </c>
    </row>
    <row r="14" spans="1:13" x14ac:dyDescent="0.25">
      <c r="A14" s="36" t="s">
        <v>207</v>
      </c>
      <c r="B14" s="192">
        <v>20000</v>
      </c>
      <c r="C14" s="192">
        <v>1170.5899999999999</v>
      </c>
      <c r="D14" s="192"/>
      <c r="E14" s="192"/>
      <c r="F14" s="192">
        <v>560</v>
      </c>
      <c r="G14" s="192">
        <v>32.78</v>
      </c>
      <c r="H14" s="192"/>
      <c r="I14" s="192"/>
      <c r="J14" s="192"/>
      <c r="K14" s="192"/>
      <c r="L14" s="192">
        <v>20560</v>
      </c>
      <c r="M14" s="192">
        <v>1203.3699999999999</v>
      </c>
    </row>
    <row r="15" spans="1:13" x14ac:dyDescent="0.25">
      <c r="A15" s="36" t="s">
        <v>209</v>
      </c>
      <c r="B15" s="192">
        <v>30000</v>
      </c>
      <c r="C15" s="192">
        <v>23978.46</v>
      </c>
      <c r="D15" s="192"/>
      <c r="E15" s="192"/>
      <c r="F15" s="192">
        <v>840</v>
      </c>
      <c r="G15" s="192">
        <v>671.4</v>
      </c>
      <c r="H15" s="192"/>
      <c r="I15" s="192"/>
      <c r="J15" s="192"/>
      <c r="K15" s="192"/>
      <c r="L15" s="192">
        <v>30840</v>
      </c>
      <c r="M15" s="192">
        <v>24649.86</v>
      </c>
    </row>
    <row r="16" spans="1:13" x14ac:dyDescent="0.25">
      <c r="A16" s="36" t="s">
        <v>211</v>
      </c>
      <c r="B16" s="192">
        <v>5000</v>
      </c>
      <c r="C16" s="192">
        <v>1400</v>
      </c>
      <c r="D16" s="192"/>
      <c r="E16" s="192"/>
      <c r="F16" s="192">
        <v>140</v>
      </c>
      <c r="G16" s="192">
        <v>39.200000000000003</v>
      </c>
      <c r="H16" s="192"/>
      <c r="I16" s="192"/>
      <c r="J16" s="192"/>
      <c r="K16" s="192"/>
      <c r="L16" s="192">
        <v>5140</v>
      </c>
      <c r="M16" s="192">
        <v>1439.2</v>
      </c>
    </row>
    <row r="17" spans="1:13" x14ac:dyDescent="0.25">
      <c r="A17" s="36" t="s">
        <v>213</v>
      </c>
      <c r="B17" s="192">
        <v>10000</v>
      </c>
      <c r="C17" s="192">
        <v>0</v>
      </c>
      <c r="D17" s="192"/>
      <c r="E17" s="192"/>
      <c r="F17" s="192">
        <v>280</v>
      </c>
      <c r="G17" s="192">
        <v>7841</v>
      </c>
      <c r="H17" s="192"/>
      <c r="I17" s="192"/>
      <c r="J17" s="192"/>
      <c r="K17" s="192"/>
      <c r="L17" s="192">
        <v>10280</v>
      </c>
      <c r="M17" s="192">
        <v>7841</v>
      </c>
    </row>
    <row r="18" spans="1:13" x14ac:dyDescent="0.25">
      <c r="A18" s="36" t="s">
        <v>214</v>
      </c>
      <c r="B18" s="192">
        <v>7000</v>
      </c>
      <c r="C18" s="192">
        <v>129</v>
      </c>
      <c r="D18" s="192"/>
      <c r="E18" s="192"/>
      <c r="F18" s="192">
        <v>196</v>
      </c>
      <c r="G18" s="192">
        <v>3.61</v>
      </c>
      <c r="H18" s="192"/>
      <c r="I18" s="192"/>
      <c r="J18" s="192"/>
      <c r="K18" s="192"/>
      <c r="L18" s="192">
        <v>7196</v>
      </c>
      <c r="M18" s="192">
        <v>132.61000000000001</v>
      </c>
    </row>
    <row r="19" spans="1:13" x14ac:dyDescent="0.25">
      <c r="A19" s="36" t="s">
        <v>97</v>
      </c>
      <c r="B19" s="192">
        <v>124465</v>
      </c>
      <c r="C19" s="192">
        <v>0</v>
      </c>
      <c r="D19" s="192">
        <v>1000</v>
      </c>
      <c r="E19" s="192">
        <v>0</v>
      </c>
      <c r="F19" s="192">
        <v>6219.42</v>
      </c>
      <c r="G19" s="192">
        <v>0</v>
      </c>
      <c r="H19" s="192">
        <v>61943</v>
      </c>
      <c r="I19" s="192">
        <v>0</v>
      </c>
      <c r="J19" s="192"/>
      <c r="K19" s="192"/>
      <c r="L19" s="192">
        <v>193627.42</v>
      </c>
      <c r="M19" s="192">
        <v>0</v>
      </c>
    </row>
    <row r="20" spans="1:13" x14ac:dyDescent="0.25">
      <c r="A20" s="36" t="s">
        <v>98</v>
      </c>
      <c r="B20" s="192">
        <v>36545</v>
      </c>
      <c r="C20" s="192">
        <v>0</v>
      </c>
      <c r="D20" s="192"/>
      <c r="E20" s="192"/>
      <c r="F20" s="192"/>
      <c r="G20" s="192"/>
      <c r="H20" s="192">
        <v>82465</v>
      </c>
      <c r="I20" s="192">
        <v>0</v>
      </c>
      <c r="J20" s="192">
        <v>119548</v>
      </c>
      <c r="K20" s="192">
        <v>0</v>
      </c>
      <c r="L20" s="192">
        <v>238558</v>
      </c>
      <c r="M20" s="192">
        <v>0</v>
      </c>
    </row>
    <row r="21" spans="1:13" x14ac:dyDescent="0.25">
      <c r="A21" s="36" t="s">
        <v>99</v>
      </c>
      <c r="B21" s="192">
        <v>93390</v>
      </c>
      <c r="C21" s="192">
        <v>62454.26</v>
      </c>
      <c r="D21" s="192"/>
      <c r="E21" s="192"/>
      <c r="F21" s="192">
        <v>3365.04</v>
      </c>
      <c r="G21" s="192">
        <v>2166.36</v>
      </c>
      <c r="H21" s="192">
        <v>26790</v>
      </c>
      <c r="I21" s="192">
        <v>14915.81</v>
      </c>
      <c r="J21" s="192"/>
      <c r="K21" s="192"/>
      <c r="L21" s="192">
        <v>123545.04</v>
      </c>
      <c r="M21" s="192">
        <v>79536.430000000008</v>
      </c>
    </row>
    <row r="22" spans="1:13" x14ac:dyDescent="0.25">
      <c r="A22" s="36" t="s">
        <v>101</v>
      </c>
      <c r="B22" s="192">
        <v>13250</v>
      </c>
      <c r="C22" s="192">
        <v>8338.2000000000007</v>
      </c>
      <c r="D22" s="192"/>
      <c r="E22" s="192"/>
      <c r="F22" s="192">
        <v>2322.1999999999998</v>
      </c>
      <c r="G22" s="192">
        <v>2115.1</v>
      </c>
      <c r="H22" s="192">
        <v>9200</v>
      </c>
      <c r="I22" s="192">
        <v>4993.57</v>
      </c>
      <c r="J22" s="192">
        <v>60485.86</v>
      </c>
      <c r="K22" s="192">
        <v>62207.51</v>
      </c>
      <c r="L22" s="192">
        <v>85258.06</v>
      </c>
      <c r="M22" s="192">
        <v>77654.38</v>
      </c>
    </row>
    <row r="23" spans="1:13" x14ac:dyDescent="0.25">
      <c r="A23" s="36" t="s">
        <v>159</v>
      </c>
      <c r="B23" s="192">
        <v>3000</v>
      </c>
      <c r="C23" s="192">
        <v>2625</v>
      </c>
      <c r="D23" s="192"/>
      <c r="E23" s="192"/>
      <c r="F23" s="192">
        <v>84</v>
      </c>
      <c r="G23" s="192">
        <v>73.5</v>
      </c>
      <c r="H23" s="192"/>
      <c r="I23" s="192"/>
      <c r="J23" s="192"/>
      <c r="K23" s="192"/>
      <c r="L23" s="192">
        <v>3084</v>
      </c>
      <c r="M23" s="192">
        <v>2698.5</v>
      </c>
    </row>
    <row r="24" spans="1:13" x14ac:dyDescent="0.25">
      <c r="A24" s="36" t="s">
        <v>161</v>
      </c>
      <c r="B24" s="192">
        <v>4300</v>
      </c>
      <c r="C24" s="192">
        <v>3718.15</v>
      </c>
      <c r="D24" s="192"/>
      <c r="E24" s="192"/>
      <c r="F24" s="192">
        <v>120.4</v>
      </c>
      <c r="G24" s="192">
        <v>104.11</v>
      </c>
      <c r="H24" s="192"/>
      <c r="I24" s="192"/>
      <c r="J24" s="192"/>
      <c r="K24" s="192"/>
      <c r="L24" s="192">
        <v>4420.3999999999996</v>
      </c>
      <c r="M24" s="192">
        <v>3822.26</v>
      </c>
    </row>
    <row r="25" spans="1:13" x14ac:dyDescent="0.25">
      <c r="A25" s="36" t="s">
        <v>163</v>
      </c>
      <c r="B25" s="192">
        <v>7000</v>
      </c>
      <c r="C25" s="192">
        <v>6434.07</v>
      </c>
      <c r="D25" s="192"/>
      <c r="E25" s="192"/>
      <c r="F25" s="192">
        <v>196</v>
      </c>
      <c r="G25" s="192">
        <v>180.15</v>
      </c>
      <c r="H25" s="192"/>
      <c r="I25" s="192"/>
      <c r="J25" s="192"/>
      <c r="K25" s="192"/>
      <c r="L25" s="192">
        <v>7196</v>
      </c>
      <c r="M25" s="192">
        <v>6614.2199999999993</v>
      </c>
    </row>
    <row r="26" spans="1:13" x14ac:dyDescent="0.25">
      <c r="A26" s="36" t="s">
        <v>165</v>
      </c>
      <c r="B26" s="192">
        <v>4200</v>
      </c>
      <c r="C26" s="192">
        <v>1666.49</v>
      </c>
      <c r="D26" s="192"/>
      <c r="E26" s="192"/>
      <c r="F26" s="192">
        <v>299.60000000000002</v>
      </c>
      <c r="G26" s="192">
        <v>53.84</v>
      </c>
      <c r="H26" s="192">
        <v>6500</v>
      </c>
      <c r="I26" s="192">
        <v>256.51</v>
      </c>
      <c r="J26" s="192"/>
      <c r="K26" s="192"/>
      <c r="L26" s="192">
        <v>10999.6</v>
      </c>
      <c r="M26" s="192">
        <v>1976.84</v>
      </c>
    </row>
    <row r="27" spans="1:13" x14ac:dyDescent="0.25">
      <c r="A27" s="36" t="s">
        <v>167</v>
      </c>
      <c r="B27" s="192">
        <v>12953</v>
      </c>
      <c r="C27" s="192">
        <v>10782.86</v>
      </c>
      <c r="D27" s="192"/>
      <c r="E27" s="192"/>
      <c r="F27" s="192">
        <v>362.68</v>
      </c>
      <c r="G27" s="192">
        <v>301.92</v>
      </c>
      <c r="H27" s="192"/>
      <c r="I27" s="192"/>
      <c r="J27" s="192"/>
      <c r="K27" s="192"/>
      <c r="L27" s="192">
        <v>13315.68</v>
      </c>
      <c r="M27" s="192">
        <v>11084.78</v>
      </c>
    </row>
    <row r="28" spans="1:13" x14ac:dyDescent="0.25">
      <c r="A28" s="36" t="s">
        <v>169</v>
      </c>
      <c r="B28" s="192">
        <v>1300</v>
      </c>
      <c r="C28" s="192">
        <v>1353.23</v>
      </c>
      <c r="D28" s="192"/>
      <c r="E28" s="192"/>
      <c r="F28" s="192">
        <v>36.4</v>
      </c>
      <c r="G28" s="192">
        <v>37.89</v>
      </c>
      <c r="H28" s="192"/>
      <c r="I28" s="192"/>
      <c r="J28" s="192"/>
      <c r="K28" s="192"/>
      <c r="L28" s="192">
        <v>1336.4</v>
      </c>
      <c r="M28" s="192">
        <v>1391.1200000000001</v>
      </c>
    </row>
    <row r="29" spans="1:13" x14ac:dyDescent="0.25">
      <c r="A29" s="36" t="s">
        <v>102</v>
      </c>
      <c r="B29" s="192">
        <v>104700</v>
      </c>
      <c r="C29" s="192">
        <v>0</v>
      </c>
      <c r="D29" s="192">
        <v>0</v>
      </c>
      <c r="E29" s="192">
        <v>0</v>
      </c>
      <c r="F29" s="192">
        <v>0</v>
      </c>
      <c r="G29" s="192">
        <v>0</v>
      </c>
      <c r="H29" s="192">
        <v>147000</v>
      </c>
      <c r="I29" s="192">
        <v>0</v>
      </c>
      <c r="J29" s="192">
        <v>47900</v>
      </c>
      <c r="K29" s="192">
        <v>0</v>
      </c>
      <c r="L29" s="192">
        <v>299600</v>
      </c>
      <c r="M29" s="192">
        <v>0</v>
      </c>
    </row>
    <row r="30" spans="1:13" x14ac:dyDescent="0.25">
      <c r="A30" s="36" t="s">
        <v>183</v>
      </c>
      <c r="B30" s="192">
        <v>5600</v>
      </c>
      <c r="C30" s="192">
        <v>4999.3500000000004</v>
      </c>
      <c r="D30" s="192"/>
      <c r="E30" s="192"/>
      <c r="F30" s="192">
        <v>156.80000000000001</v>
      </c>
      <c r="G30" s="192">
        <v>139.97999999999999</v>
      </c>
      <c r="H30" s="192"/>
      <c r="I30" s="192"/>
      <c r="J30" s="192"/>
      <c r="K30" s="192"/>
      <c r="L30" s="192">
        <v>5756.8</v>
      </c>
      <c r="M30" s="192">
        <v>5139.33</v>
      </c>
    </row>
    <row r="31" spans="1:13" x14ac:dyDescent="0.25">
      <c r="A31" s="36" t="s">
        <v>104</v>
      </c>
      <c r="B31" s="192">
        <v>90500</v>
      </c>
      <c r="C31" s="192">
        <v>85436.6</v>
      </c>
      <c r="D31" s="192"/>
      <c r="E31" s="192"/>
      <c r="F31" s="192">
        <v>3054.24</v>
      </c>
      <c r="G31" s="192">
        <v>2891.74</v>
      </c>
      <c r="H31" s="192">
        <v>18580</v>
      </c>
      <c r="I31" s="192">
        <v>17839.79</v>
      </c>
      <c r="J31" s="192"/>
      <c r="K31" s="192"/>
      <c r="L31" s="192">
        <v>112134.24</v>
      </c>
      <c r="M31" s="192">
        <v>106168.13</v>
      </c>
    </row>
    <row r="32" spans="1:13" x14ac:dyDescent="0.25">
      <c r="A32" s="36" t="s">
        <v>105</v>
      </c>
      <c r="B32" s="192">
        <v>454000</v>
      </c>
      <c r="C32" s="192">
        <v>0</v>
      </c>
      <c r="D32" s="192">
        <v>101000</v>
      </c>
      <c r="E32" s="192">
        <v>0</v>
      </c>
      <c r="F32" s="192"/>
      <c r="G32" s="192"/>
      <c r="H32" s="192">
        <v>425431</v>
      </c>
      <c r="I32" s="192">
        <v>0</v>
      </c>
      <c r="J32" s="192">
        <v>704766</v>
      </c>
      <c r="K32" s="192">
        <v>0</v>
      </c>
      <c r="L32" s="192">
        <v>1685197</v>
      </c>
      <c r="M32" s="192">
        <v>0</v>
      </c>
    </row>
    <row r="33" spans="1:13" x14ac:dyDescent="0.25">
      <c r="A33" s="36" t="s">
        <v>107</v>
      </c>
      <c r="B33" s="192">
        <v>6000</v>
      </c>
      <c r="C33" s="192">
        <v>1461.13</v>
      </c>
      <c r="D33" s="192"/>
      <c r="E33" s="192"/>
      <c r="F33" s="192">
        <v>168</v>
      </c>
      <c r="G33" s="192">
        <v>40.909999999999997</v>
      </c>
      <c r="H33" s="192"/>
      <c r="I33" s="192"/>
      <c r="J33" s="192"/>
      <c r="K33" s="192"/>
      <c r="L33" s="192">
        <v>6168</v>
      </c>
      <c r="M33" s="192">
        <v>1502.0400000000002</v>
      </c>
    </row>
    <row r="34" spans="1:13" x14ac:dyDescent="0.25">
      <c r="A34" s="36" t="s">
        <v>185</v>
      </c>
      <c r="B34" s="192">
        <v>7263</v>
      </c>
      <c r="C34" s="192">
        <v>5066.5600000000004</v>
      </c>
      <c r="D34" s="192"/>
      <c r="E34" s="192"/>
      <c r="F34" s="192">
        <v>203.36</v>
      </c>
      <c r="G34" s="192">
        <v>141.86000000000001</v>
      </c>
      <c r="H34" s="192"/>
      <c r="I34" s="192"/>
      <c r="J34" s="192"/>
      <c r="K34" s="192"/>
      <c r="L34" s="192">
        <v>7466.36</v>
      </c>
      <c r="M34" s="192">
        <v>5208.42</v>
      </c>
    </row>
    <row r="35" spans="1:13" x14ac:dyDescent="0.25">
      <c r="A35" s="36" t="s">
        <v>146</v>
      </c>
      <c r="B35" s="192">
        <v>66547</v>
      </c>
      <c r="C35" s="192">
        <v>60271.09</v>
      </c>
      <c r="D35" s="192"/>
      <c r="E35" s="192"/>
      <c r="F35" s="192">
        <v>1863.32</v>
      </c>
      <c r="G35" s="192">
        <v>1687.59</v>
      </c>
      <c r="H35" s="192"/>
      <c r="I35" s="192"/>
      <c r="J35" s="192"/>
      <c r="K35" s="192"/>
      <c r="L35" s="192">
        <v>68410.320000000007</v>
      </c>
      <c r="M35" s="192">
        <v>61958.679999999993</v>
      </c>
    </row>
    <row r="36" spans="1:13" x14ac:dyDescent="0.25">
      <c r="A36" s="36" t="s">
        <v>187</v>
      </c>
      <c r="B36" s="192">
        <v>1355</v>
      </c>
      <c r="C36" s="192">
        <v>876.17</v>
      </c>
      <c r="D36" s="192"/>
      <c r="E36" s="192"/>
      <c r="F36" s="192">
        <v>186.2</v>
      </c>
      <c r="G36" s="192">
        <v>79.569999999999993</v>
      </c>
      <c r="H36" s="192">
        <v>5295</v>
      </c>
      <c r="I36" s="192">
        <v>1965.76</v>
      </c>
      <c r="J36" s="192"/>
      <c r="K36" s="192"/>
      <c r="L36" s="192">
        <v>6836.2</v>
      </c>
      <c r="M36" s="192">
        <v>2921.5</v>
      </c>
    </row>
    <row r="37" spans="1:13" x14ac:dyDescent="0.25">
      <c r="A37" s="36" t="s">
        <v>147</v>
      </c>
      <c r="B37" s="192">
        <v>8500</v>
      </c>
      <c r="C37" s="192">
        <v>2992.97</v>
      </c>
      <c r="D37" s="192"/>
      <c r="E37" s="192"/>
      <c r="F37" s="192">
        <v>238</v>
      </c>
      <c r="G37" s="192">
        <v>83.8</v>
      </c>
      <c r="H37" s="192"/>
      <c r="I37" s="192"/>
      <c r="J37" s="192"/>
      <c r="K37" s="192"/>
      <c r="L37" s="192">
        <v>8738</v>
      </c>
      <c r="M37" s="192">
        <v>3076.77</v>
      </c>
    </row>
    <row r="38" spans="1:13" x14ac:dyDescent="0.25">
      <c r="A38" s="36" t="s">
        <v>171</v>
      </c>
      <c r="B38" s="192">
        <v>19000</v>
      </c>
      <c r="C38" s="192">
        <v>15165.6</v>
      </c>
      <c r="D38" s="192"/>
      <c r="E38" s="192"/>
      <c r="F38" s="192">
        <v>532</v>
      </c>
      <c r="G38" s="192">
        <v>424.64</v>
      </c>
      <c r="H38" s="192"/>
      <c r="I38" s="192"/>
      <c r="J38" s="192"/>
      <c r="K38" s="192"/>
      <c r="L38" s="192">
        <v>19532</v>
      </c>
      <c r="M38" s="192">
        <v>15590.24</v>
      </c>
    </row>
    <row r="39" spans="1:13" x14ac:dyDescent="0.25">
      <c r="A39" s="36" t="s">
        <v>189</v>
      </c>
      <c r="B39" s="192">
        <v>14850</v>
      </c>
      <c r="C39" s="192">
        <v>12577.95</v>
      </c>
      <c r="D39" s="192"/>
      <c r="E39" s="192"/>
      <c r="F39" s="192">
        <v>415.8</v>
      </c>
      <c r="G39" s="192">
        <v>352.18</v>
      </c>
      <c r="H39" s="192"/>
      <c r="I39" s="192"/>
      <c r="J39" s="192"/>
      <c r="K39" s="192"/>
      <c r="L39" s="192">
        <v>15265.8</v>
      </c>
      <c r="M39" s="192">
        <v>12930.130000000001</v>
      </c>
    </row>
    <row r="40" spans="1:13" x14ac:dyDescent="0.25">
      <c r="A40" s="36" t="s">
        <v>191</v>
      </c>
      <c r="B40" s="192">
        <v>12100</v>
      </c>
      <c r="C40" s="192">
        <v>11872.6</v>
      </c>
      <c r="D40" s="192"/>
      <c r="E40" s="192"/>
      <c r="F40" s="192">
        <v>338.8</v>
      </c>
      <c r="G40" s="192">
        <v>332.43</v>
      </c>
      <c r="H40" s="192"/>
      <c r="I40" s="192"/>
      <c r="J40" s="192"/>
      <c r="K40" s="192"/>
      <c r="L40" s="192">
        <v>12438.8</v>
      </c>
      <c r="M40" s="192">
        <v>12205.03</v>
      </c>
    </row>
    <row r="41" spans="1:13" x14ac:dyDescent="0.25">
      <c r="A41" s="36" t="s">
        <v>148</v>
      </c>
      <c r="B41" s="192">
        <v>28831</v>
      </c>
      <c r="C41" s="192">
        <v>21271.82</v>
      </c>
      <c r="D41" s="192"/>
      <c r="E41" s="192"/>
      <c r="F41" s="192">
        <v>1309.5899999999999</v>
      </c>
      <c r="G41" s="192">
        <v>877.91</v>
      </c>
      <c r="H41" s="192">
        <v>17940</v>
      </c>
      <c r="I41" s="192">
        <v>10082.200000000001</v>
      </c>
      <c r="J41" s="192"/>
      <c r="K41" s="192"/>
      <c r="L41" s="192">
        <v>48080.59</v>
      </c>
      <c r="M41" s="192">
        <v>32231.93</v>
      </c>
    </row>
    <row r="42" spans="1:13" x14ac:dyDescent="0.25">
      <c r="A42" s="36" t="s">
        <v>193</v>
      </c>
      <c r="B42" s="192">
        <v>3500</v>
      </c>
      <c r="C42" s="192">
        <v>3386.12</v>
      </c>
      <c r="D42" s="192"/>
      <c r="E42" s="192"/>
      <c r="F42" s="192">
        <v>98</v>
      </c>
      <c r="G42" s="192">
        <v>94.81</v>
      </c>
      <c r="H42" s="192"/>
      <c r="I42" s="192"/>
      <c r="J42" s="192"/>
      <c r="K42" s="192"/>
      <c r="L42" s="192">
        <v>3598</v>
      </c>
      <c r="M42" s="192">
        <v>3480.93</v>
      </c>
    </row>
    <row r="43" spans="1:13" x14ac:dyDescent="0.25">
      <c r="A43" s="36" t="s">
        <v>195</v>
      </c>
      <c r="B43" s="192">
        <v>6750</v>
      </c>
      <c r="C43" s="192">
        <v>5657.11</v>
      </c>
      <c r="D43" s="192">
        <v>0</v>
      </c>
      <c r="E43" s="192">
        <v>200</v>
      </c>
      <c r="F43" s="192">
        <v>189</v>
      </c>
      <c r="G43" s="192">
        <v>158.4</v>
      </c>
      <c r="H43" s="192"/>
      <c r="I43" s="192"/>
      <c r="J43" s="192"/>
      <c r="K43" s="192"/>
      <c r="L43" s="192">
        <v>6939</v>
      </c>
      <c r="M43" s="192">
        <v>6015.5099999999993</v>
      </c>
    </row>
    <row r="44" spans="1:13" x14ac:dyDescent="0.25">
      <c r="A44" s="36" t="s">
        <v>173</v>
      </c>
      <c r="B44" s="192">
        <v>17000</v>
      </c>
      <c r="C44" s="192">
        <v>10730.24</v>
      </c>
      <c r="D44" s="192"/>
      <c r="E44" s="192"/>
      <c r="F44" s="192">
        <v>476</v>
      </c>
      <c r="G44" s="192">
        <v>300.45</v>
      </c>
      <c r="H44" s="192"/>
      <c r="I44" s="192"/>
      <c r="J44" s="192"/>
      <c r="K44" s="192"/>
      <c r="L44" s="192">
        <v>17476</v>
      </c>
      <c r="M44" s="192">
        <v>11030.69</v>
      </c>
    </row>
    <row r="45" spans="1:13" x14ac:dyDescent="0.25">
      <c r="A45" s="36" t="s">
        <v>197</v>
      </c>
      <c r="B45" s="192">
        <v>23000</v>
      </c>
      <c r="C45" s="192">
        <v>12955.22</v>
      </c>
      <c r="D45" s="192"/>
      <c r="E45" s="192"/>
      <c r="F45" s="192">
        <v>644</v>
      </c>
      <c r="G45" s="192">
        <v>362.75</v>
      </c>
      <c r="H45" s="192"/>
      <c r="I45" s="192"/>
      <c r="J45" s="192"/>
      <c r="K45" s="192"/>
      <c r="L45" s="192">
        <v>23644</v>
      </c>
      <c r="M45" s="192">
        <v>13317.97</v>
      </c>
    </row>
    <row r="46" spans="1:13" x14ac:dyDescent="0.25">
      <c r="A46" s="36" t="s">
        <v>175</v>
      </c>
      <c r="B46" s="192">
        <v>0</v>
      </c>
      <c r="C46" s="192">
        <v>54.66</v>
      </c>
      <c r="D46" s="192"/>
      <c r="E46" s="192"/>
      <c r="F46" s="192">
        <v>2365.5500000000002</v>
      </c>
      <c r="G46" s="192">
        <v>1814.86</v>
      </c>
      <c r="H46" s="192">
        <v>84484</v>
      </c>
      <c r="I46" s="192">
        <v>64761.87</v>
      </c>
      <c r="J46" s="192"/>
      <c r="K46" s="192"/>
      <c r="L46" s="192">
        <v>86849.55</v>
      </c>
      <c r="M46" s="192">
        <v>66631.39</v>
      </c>
    </row>
    <row r="47" spans="1:13" x14ac:dyDescent="0.25">
      <c r="A47" s="36" t="s">
        <v>149</v>
      </c>
      <c r="B47" s="192">
        <v>400</v>
      </c>
      <c r="C47" s="192">
        <v>450.83</v>
      </c>
      <c r="D47" s="192"/>
      <c r="E47" s="192"/>
      <c r="F47" s="192">
        <v>3298.79</v>
      </c>
      <c r="G47" s="192">
        <v>1936.51</v>
      </c>
      <c r="H47" s="192">
        <v>117414</v>
      </c>
      <c r="I47" s="192">
        <v>68710.23</v>
      </c>
      <c r="J47" s="192"/>
      <c r="K47" s="192"/>
      <c r="L47" s="192">
        <v>121112.79</v>
      </c>
      <c r="M47" s="192">
        <v>71097.569999999992</v>
      </c>
    </row>
    <row r="48" spans="1:13" x14ac:dyDescent="0.25">
      <c r="A48" s="36" t="s">
        <v>150</v>
      </c>
      <c r="B48" s="192">
        <v>8000</v>
      </c>
      <c r="C48" s="192">
        <v>4962.58</v>
      </c>
      <c r="D48" s="192"/>
      <c r="E48" s="192"/>
      <c r="F48" s="192">
        <v>224</v>
      </c>
      <c r="G48" s="192">
        <v>138.94999999999999</v>
      </c>
      <c r="H48" s="192"/>
      <c r="I48" s="192"/>
      <c r="J48" s="192"/>
      <c r="K48" s="192"/>
      <c r="L48" s="192">
        <v>8224</v>
      </c>
      <c r="M48" s="192">
        <v>5101.53</v>
      </c>
    </row>
    <row r="49" spans="1:13" x14ac:dyDescent="0.25">
      <c r="A49" s="36" t="s">
        <v>151</v>
      </c>
      <c r="B49" s="192">
        <v>35000</v>
      </c>
      <c r="C49" s="192">
        <v>12585.2</v>
      </c>
      <c r="D49" s="192"/>
      <c r="E49" s="192"/>
      <c r="F49" s="192">
        <v>3349.92</v>
      </c>
      <c r="G49" s="192">
        <v>987.53</v>
      </c>
      <c r="H49" s="192">
        <v>84640</v>
      </c>
      <c r="I49" s="192">
        <v>22683.47</v>
      </c>
      <c r="J49" s="192"/>
      <c r="K49" s="192"/>
      <c r="L49" s="192">
        <v>122989.92</v>
      </c>
      <c r="M49" s="192">
        <v>36256.200000000004</v>
      </c>
    </row>
    <row r="50" spans="1:13" x14ac:dyDescent="0.25">
      <c r="A50" s="36" t="s">
        <v>177</v>
      </c>
      <c r="B50" s="192">
        <v>2500</v>
      </c>
      <c r="C50" s="192">
        <v>2143.2800000000002</v>
      </c>
      <c r="D50" s="192"/>
      <c r="E50" s="192"/>
      <c r="F50" s="192">
        <v>70</v>
      </c>
      <c r="G50" s="192">
        <v>60.01</v>
      </c>
      <c r="H50" s="192"/>
      <c r="I50" s="192"/>
      <c r="J50" s="192"/>
      <c r="K50" s="192"/>
      <c r="L50" s="192">
        <v>2570</v>
      </c>
      <c r="M50" s="192">
        <v>2203.2900000000004</v>
      </c>
    </row>
    <row r="51" spans="1:13" x14ac:dyDescent="0.25">
      <c r="A51" s="36" t="s">
        <v>152</v>
      </c>
      <c r="B51" s="192">
        <v>36000</v>
      </c>
      <c r="C51" s="192">
        <v>32708.94</v>
      </c>
      <c r="D51" s="192"/>
      <c r="E51" s="192"/>
      <c r="F51" s="192">
        <v>1008</v>
      </c>
      <c r="G51" s="192">
        <v>915.85</v>
      </c>
      <c r="H51" s="192"/>
      <c r="I51" s="192"/>
      <c r="J51" s="192"/>
      <c r="K51" s="192"/>
      <c r="L51" s="192">
        <v>37008</v>
      </c>
      <c r="M51" s="192">
        <v>33624.79</v>
      </c>
    </row>
    <row r="52" spans="1:13" x14ac:dyDescent="0.25">
      <c r="A52" s="36" t="s">
        <v>153</v>
      </c>
      <c r="B52" s="192">
        <v>153400</v>
      </c>
      <c r="C52" s="192">
        <v>112517.75999999999</v>
      </c>
      <c r="D52" s="192"/>
      <c r="E52" s="192"/>
      <c r="F52" s="192">
        <v>4295.2</v>
      </c>
      <c r="G52" s="192">
        <v>3150.5</v>
      </c>
      <c r="H52" s="192"/>
      <c r="I52" s="192"/>
      <c r="J52" s="192"/>
      <c r="K52" s="192"/>
      <c r="L52" s="192">
        <v>157695.20000000001</v>
      </c>
      <c r="M52" s="192">
        <v>115668.26</v>
      </c>
    </row>
    <row r="53" spans="1:13" x14ac:dyDescent="0.25">
      <c r="A53" s="36" t="s">
        <v>179</v>
      </c>
      <c r="B53" s="192">
        <v>4145</v>
      </c>
      <c r="C53" s="192">
        <v>0</v>
      </c>
      <c r="D53" s="192"/>
      <c r="E53" s="192"/>
      <c r="F53" s="192">
        <v>116.06</v>
      </c>
      <c r="G53" s="192">
        <v>0</v>
      </c>
      <c r="H53" s="192"/>
      <c r="I53" s="192"/>
      <c r="J53" s="192"/>
      <c r="K53" s="192"/>
      <c r="L53" s="192">
        <v>4261.0600000000004</v>
      </c>
      <c r="M53" s="192">
        <v>0</v>
      </c>
    </row>
    <row r="54" spans="1:13" x14ac:dyDescent="0.25">
      <c r="A54" s="36" t="s">
        <v>154</v>
      </c>
      <c r="B54" s="192">
        <v>17549</v>
      </c>
      <c r="C54" s="192">
        <v>9980.4</v>
      </c>
      <c r="D54" s="192"/>
      <c r="E54" s="192"/>
      <c r="F54" s="192">
        <v>491.37</v>
      </c>
      <c r="G54" s="192">
        <v>279.45</v>
      </c>
      <c r="H54" s="192"/>
      <c r="I54" s="192"/>
      <c r="J54" s="192"/>
      <c r="K54" s="192"/>
      <c r="L54" s="192">
        <v>18040.37</v>
      </c>
      <c r="M54" s="192">
        <v>10259.85</v>
      </c>
    </row>
    <row r="55" spans="1:13" x14ac:dyDescent="0.25">
      <c r="A55" s="36" t="s">
        <v>155</v>
      </c>
      <c r="B55" s="192">
        <v>23855</v>
      </c>
      <c r="C55" s="192">
        <v>6797.48</v>
      </c>
      <c r="D55" s="192"/>
      <c r="E55" s="192"/>
      <c r="F55" s="192">
        <v>794.95</v>
      </c>
      <c r="G55" s="192">
        <v>190.33</v>
      </c>
      <c r="H55" s="192">
        <v>4536</v>
      </c>
      <c r="I55" s="192">
        <v>0</v>
      </c>
      <c r="J55" s="192"/>
      <c r="K55" s="192"/>
      <c r="L55" s="192">
        <v>29185.95</v>
      </c>
      <c r="M55" s="192">
        <v>6987.8099999999995</v>
      </c>
    </row>
    <row r="56" spans="1:13" x14ac:dyDescent="0.25">
      <c r="A56" s="36" t="s">
        <v>156</v>
      </c>
      <c r="B56" s="192">
        <v>91692</v>
      </c>
      <c r="C56" s="192">
        <v>81347.12</v>
      </c>
      <c r="D56" s="192"/>
      <c r="E56" s="192"/>
      <c r="F56" s="192">
        <v>3718.88</v>
      </c>
      <c r="G56" s="192">
        <v>2967.02</v>
      </c>
      <c r="H56" s="192">
        <v>41125</v>
      </c>
      <c r="I56" s="192">
        <v>24617.88</v>
      </c>
      <c r="J56" s="192"/>
      <c r="K56" s="192"/>
      <c r="L56" s="192">
        <v>136535.88</v>
      </c>
      <c r="M56" s="192">
        <v>108932.02</v>
      </c>
    </row>
    <row r="57" spans="1:13" x14ac:dyDescent="0.25">
      <c r="A57" s="36" t="s">
        <v>181</v>
      </c>
      <c r="B57" s="192">
        <v>42500</v>
      </c>
      <c r="C57" s="192">
        <v>34845.61</v>
      </c>
      <c r="D57" s="192"/>
      <c r="E57" s="192"/>
      <c r="F57" s="192">
        <v>1190</v>
      </c>
      <c r="G57" s="192">
        <v>975.68</v>
      </c>
      <c r="H57" s="192"/>
      <c r="I57" s="192"/>
      <c r="J57" s="192"/>
      <c r="K57" s="192"/>
      <c r="L57" s="192">
        <v>43690</v>
      </c>
      <c r="M57" s="192">
        <v>35821.29</v>
      </c>
    </row>
    <row r="58" spans="1:13" x14ac:dyDescent="0.25">
      <c r="A58" s="36" t="s">
        <v>199</v>
      </c>
      <c r="B58" s="192">
        <v>4405</v>
      </c>
      <c r="C58" s="192">
        <v>4730.43</v>
      </c>
      <c r="D58" s="192"/>
      <c r="E58" s="192"/>
      <c r="F58" s="192">
        <v>1463.28</v>
      </c>
      <c r="G58" s="192">
        <v>1382.32</v>
      </c>
      <c r="H58" s="192">
        <v>47855</v>
      </c>
      <c r="I58" s="192">
        <v>44638.080000000002</v>
      </c>
      <c r="J58" s="192"/>
      <c r="K58" s="192"/>
      <c r="L58" s="192">
        <v>53723.28</v>
      </c>
      <c r="M58" s="192">
        <v>50750.83</v>
      </c>
    </row>
    <row r="59" spans="1:13" x14ac:dyDescent="0.25">
      <c r="A59" s="36" t="s">
        <v>157</v>
      </c>
      <c r="B59" s="192">
        <v>10500</v>
      </c>
      <c r="C59" s="192">
        <v>8505.26</v>
      </c>
      <c r="D59" s="192"/>
      <c r="E59" s="192"/>
      <c r="F59" s="192">
        <v>294</v>
      </c>
      <c r="G59" s="192">
        <v>238.15</v>
      </c>
      <c r="H59" s="192"/>
      <c r="I59" s="192"/>
      <c r="J59" s="192"/>
      <c r="K59" s="192"/>
      <c r="L59" s="192">
        <v>10794</v>
      </c>
      <c r="M59" s="192">
        <v>8743.41</v>
      </c>
    </row>
    <row r="60" spans="1:13" x14ac:dyDescent="0.25">
      <c r="A60" s="36" t="s">
        <v>563</v>
      </c>
      <c r="B60" s="192">
        <v>0</v>
      </c>
      <c r="C60" s="192">
        <v>25.96</v>
      </c>
      <c r="D60" s="192"/>
      <c r="E60" s="192"/>
      <c r="F60" s="192">
        <v>0</v>
      </c>
      <c r="G60" s="192">
        <v>0.73</v>
      </c>
      <c r="H60" s="192"/>
      <c r="I60" s="192"/>
      <c r="J60" s="192"/>
      <c r="K60" s="192"/>
      <c r="L60" s="192">
        <v>0</v>
      </c>
      <c r="M60" s="192">
        <v>26.69</v>
      </c>
    </row>
    <row r="61" spans="1:13" x14ac:dyDescent="0.25">
      <c r="A61" s="36" t="s">
        <v>339</v>
      </c>
      <c r="B61" s="192">
        <v>0</v>
      </c>
      <c r="C61" s="192">
        <v>93836</v>
      </c>
      <c r="D61" s="192"/>
      <c r="E61" s="192"/>
      <c r="F61" s="192">
        <v>8955</v>
      </c>
      <c r="G61" s="192">
        <v>89408.41</v>
      </c>
      <c r="H61" s="192"/>
      <c r="I61" s="192"/>
      <c r="J61" s="192"/>
      <c r="K61" s="192"/>
      <c r="L61" s="192">
        <v>8955</v>
      </c>
      <c r="M61" s="192">
        <v>183244.41</v>
      </c>
    </row>
    <row r="62" spans="1:13" x14ac:dyDescent="0.25">
      <c r="A62" s="36" t="s">
        <v>108</v>
      </c>
      <c r="B62" s="192">
        <v>75000</v>
      </c>
      <c r="C62" s="192">
        <v>57817.54</v>
      </c>
      <c r="D62" s="192"/>
      <c r="E62" s="192"/>
      <c r="F62" s="192">
        <v>2380</v>
      </c>
      <c r="G62" s="192">
        <v>1681.26</v>
      </c>
      <c r="H62" s="192">
        <v>10000</v>
      </c>
      <c r="I62" s="192">
        <v>2227.5</v>
      </c>
      <c r="J62" s="192"/>
      <c r="K62" s="192"/>
      <c r="L62" s="192">
        <v>87380</v>
      </c>
      <c r="M62" s="192">
        <v>61726.3</v>
      </c>
    </row>
    <row r="63" spans="1:13" x14ac:dyDescent="0.25">
      <c r="A63" s="36" t="s">
        <v>110</v>
      </c>
      <c r="B63" s="192">
        <v>374970</v>
      </c>
      <c r="C63" s="192">
        <v>335723.12</v>
      </c>
      <c r="D63" s="192"/>
      <c r="E63" s="192"/>
      <c r="F63" s="192">
        <v>12313.28</v>
      </c>
      <c r="G63" s="192">
        <v>10237.450000000001</v>
      </c>
      <c r="H63" s="192">
        <v>64790</v>
      </c>
      <c r="I63" s="192">
        <v>29899.98</v>
      </c>
      <c r="J63" s="192"/>
      <c r="K63" s="192"/>
      <c r="L63" s="192">
        <v>452073.28</v>
      </c>
      <c r="M63" s="192">
        <v>375860.55</v>
      </c>
    </row>
    <row r="64" spans="1:13" x14ac:dyDescent="0.25">
      <c r="A64" s="36" t="s">
        <v>158</v>
      </c>
      <c r="B64" s="192">
        <v>19795</v>
      </c>
      <c r="C64" s="192">
        <v>11384.22</v>
      </c>
      <c r="D64" s="192"/>
      <c r="E64" s="192"/>
      <c r="F64" s="192">
        <v>2776.96</v>
      </c>
      <c r="G64" s="192">
        <v>2393.1999999999998</v>
      </c>
      <c r="H64" s="192">
        <v>14864</v>
      </c>
      <c r="I64" s="192">
        <v>7817</v>
      </c>
      <c r="J64" s="192">
        <v>64518.25</v>
      </c>
      <c r="K64" s="192">
        <v>66269.899999999994</v>
      </c>
      <c r="L64" s="192">
        <v>101954.20999999999</v>
      </c>
      <c r="M64" s="192">
        <v>87864.319999999992</v>
      </c>
    </row>
    <row r="65" spans="1:13" x14ac:dyDescent="0.25">
      <c r="A65" s="36" t="s">
        <v>111</v>
      </c>
      <c r="B65" s="192">
        <v>10000</v>
      </c>
      <c r="C65" s="192">
        <v>7016.82</v>
      </c>
      <c r="D65" s="192"/>
      <c r="E65" s="192"/>
      <c r="F65" s="192">
        <v>6059.76</v>
      </c>
      <c r="G65" s="192">
        <v>5798.55</v>
      </c>
      <c r="H65" s="192">
        <v>7600</v>
      </c>
      <c r="I65" s="192">
        <v>7757.76</v>
      </c>
      <c r="J65" s="192">
        <v>198819.91</v>
      </c>
      <c r="K65" s="192">
        <v>192316.02</v>
      </c>
      <c r="L65" s="192">
        <v>222479.67</v>
      </c>
      <c r="M65" s="192">
        <v>212889.15</v>
      </c>
    </row>
    <row r="66" spans="1:13" x14ac:dyDescent="0.25">
      <c r="A66" s="36" t="s">
        <v>112</v>
      </c>
      <c r="B66" s="192">
        <v>28000</v>
      </c>
      <c r="C66" s="192">
        <v>21588.41</v>
      </c>
      <c r="D66" s="192"/>
      <c r="E66" s="192"/>
      <c r="F66" s="192">
        <v>1089.76</v>
      </c>
      <c r="G66" s="192">
        <v>891.57</v>
      </c>
      <c r="H66" s="192">
        <v>10920</v>
      </c>
      <c r="I66" s="192">
        <v>10253.280000000001</v>
      </c>
      <c r="J66" s="192"/>
      <c r="K66" s="192"/>
      <c r="L66" s="192">
        <v>40009.759999999995</v>
      </c>
      <c r="M66" s="192">
        <v>32733.260000000002</v>
      </c>
    </row>
    <row r="67" spans="1:13" x14ac:dyDescent="0.25">
      <c r="A67" s="36" t="s">
        <v>113</v>
      </c>
      <c r="B67" s="192">
        <v>32228</v>
      </c>
      <c r="C67" s="192">
        <v>25234.04</v>
      </c>
      <c r="D67" s="192"/>
      <c r="E67" s="192"/>
      <c r="F67" s="192">
        <v>902.38</v>
      </c>
      <c r="G67" s="192">
        <v>706.55</v>
      </c>
      <c r="H67" s="192"/>
      <c r="I67" s="192"/>
      <c r="J67" s="192"/>
      <c r="K67" s="192"/>
      <c r="L67" s="192">
        <v>33130.379999999997</v>
      </c>
      <c r="M67" s="192">
        <v>25940.59</v>
      </c>
    </row>
    <row r="68" spans="1:13" x14ac:dyDescent="0.25">
      <c r="A68" s="36" t="s">
        <v>115</v>
      </c>
      <c r="B68" s="192">
        <v>165147</v>
      </c>
      <c r="C68" s="192">
        <v>137628.94</v>
      </c>
      <c r="D68" s="192"/>
      <c r="E68" s="192"/>
      <c r="F68" s="192">
        <v>5689.26</v>
      </c>
      <c r="G68" s="192">
        <v>4194.6899999999996</v>
      </c>
      <c r="H68" s="192">
        <v>38041</v>
      </c>
      <c r="I68" s="192">
        <v>12181.41</v>
      </c>
      <c r="J68" s="192"/>
      <c r="K68" s="192"/>
      <c r="L68" s="192">
        <v>208877.26</v>
      </c>
      <c r="M68" s="192">
        <v>154005.04</v>
      </c>
    </row>
    <row r="69" spans="1:13" x14ac:dyDescent="0.25">
      <c r="A69" s="36" t="s">
        <v>92</v>
      </c>
      <c r="B69" s="192">
        <v>187340</v>
      </c>
      <c r="C69" s="192">
        <v>187437.19</v>
      </c>
      <c r="D69" s="192"/>
      <c r="E69" s="192"/>
      <c r="F69" s="192">
        <v>6169.52</v>
      </c>
      <c r="G69" s="192">
        <v>5302.11</v>
      </c>
      <c r="H69" s="192">
        <v>33000</v>
      </c>
      <c r="I69" s="192">
        <v>1924.01</v>
      </c>
      <c r="J69" s="192"/>
      <c r="K69" s="192"/>
      <c r="L69" s="192">
        <v>226509.52</v>
      </c>
      <c r="M69" s="192">
        <v>194663.31</v>
      </c>
    </row>
    <row r="70" spans="1:13" x14ac:dyDescent="0.25">
      <c r="A70" s="36" t="s">
        <v>117</v>
      </c>
      <c r="B70" s="192">
        <v>12300</v>
      </c>
      <c r="C70" s="192">
        <v>6469.56</v>
      </c>
      <c r="D70" s="192"/>
      <c r="E70" s="192"/>
      <c r="F70" s="192">
        <v>1774.55</v>
      </c>
      <c r="G70" s="192">
        <v>1787.83</v>
      </c>
      <c r="H70" s="192"/>
      <c r="I70" s="192"/>
      <c r="J70" s="192">
        <v>51076.95</v>
      </c>
      <c r="K70" s="192">
        <v>57381.55</v>
      </c>
      <c r="L70" s="192">
        <v>65151.5</v>
      </c>
      <c r="M70" s="192">
        <v>65638.94</v>
      </c>
    </row>
    <row r="71" spans="1:13" x14ac:dyDescent="0.25">
      <c r="A71" s="36" t="s">
        <v>118</v>
      </c>
      <c r="B71" s="192">
        <v>11985</v>
      </c>
      <c r="C71" s="192">
        <v>7641.5</v>
      </c>
      <c r="D71" s="192"/>
      <c r="E71" s="192"/>
      <c r="F71" s="192">
        <v>335.58</v>
      </c>
      <c r="G71" s="192">
        <v>213.96</v>
      </c>
      <c r="H71" s="192"/>
      <c r="I71" s="192"/>
      <c r="J71" s="192"/>
      <c r="K71" s="192"/>
      <c r="L71" s="192">
        <v>12320.58</v>
      </c>
      <c r="M71" s="192">
        <v>7855.46</v>
      </c>
    </row>
    <row r="72" spans="1:13" x14ac:dyDescent="0.25">
      <c r="A72" s="36" t="s">
        <v>120</v>
      </c>
      <c r="B72" s="192">
        <v>23520</v>
      </c>
      <c r="C72" s="192">
        <v>18648.86</v>
      </c>
      <c r="D72" s="192"/>
      <c r="E72" s="192"/>
      <c r="F72" s="192">
        <v>4652.96</v>
      </c>
      <c r="G72" s="192">
        <v>4558.5</v>
      </c>
      <c r="H72" s="192">
        <v>6900</v>
      </c>
      <c r="I72" s="192">
        <v>3150</v>
      </c>
      <c r="J72" s="192">
        <v>135757.16</v>
      </c>
      <c r="K72" s="192">
        <v>141004.79</v>
      </c>
      <c r="L72" s="192">
        <v>170830.12</v>
      </c>
      <c r="M72" s="192">
        <v>167362.15000000002</v>
      </c>
    </row>
    <row r="73" spans="1:13" x14ac:dyDescent="0.25">
      <c r="A73" s="36" t="s">
        <v>121</v>
      </c>
      <c r="B73" s="192">
        <v>9655</v>
      </c>
      <c r="C73" s="192">
        <v>6761.65</v>
      </c>
      <c r="D73" s="192"/>
      <c r="E73" s="192"/>
      <c r="F73" s="192">
        <v>270.33999999999997</v>
      </c>
      <c r="G73" s="192">
        <v>189.33</v>
      </c>
      <c r="H73" s="192"/>
      <c r="I73" s="192"/>
      <c r="J73" s="192"/>
      <c r="K73" s="192"/>
      <c r="L73" s="192">
        <v>9925.34</v>
      </c>
      <c r="M73" s="192">
        <v>6950.98</v>
      </c>
    </row>
    <row r="74" spans="1:13" x14ac:dyDescent="0.25">
      <c r="A74" s="36" t="s">
        <v>122</v>
      </c>
      <c r="B74" s="192">
        <v>60000</v>
      </c>
      <c r="C74" s="192">
        <v>47167.27</v>
      </c>
      <c r="D74" s="192"/>
      <c r="E74" s="192"/>
      <c r="F74" s="192">
        <v>1680</v>
      </c>
      <c r="G74" s="192">
        <v>1320.68</v>
      </c>
      <c r="H74" s="192"/>
      <c r="I74" s="192"/>
      <c r="J74" s="192"/>
      <c r="K74" s="192"/>
      <c r="L74" s="192">
        <v>61680</v>
      </c>
      <c r="M74" s="192">
        <v>48487.95</v>
      </c>
    </row>
    <row r="75" spans="1:13" x14ac:dyDescent="0.25">
      <c r="A75" s="36" t="s">
        <v>123</v>
      </c>
      <c r="B75" s="192">
        <v>30100</v>
      </c>
      <c r="C75" s="192">
        <v>23390.13</v>
      </c>
      <c r="D75" s="192"/>
      <c r="E75" s="192"/>
      <c r="F75" s="192">
        <v>1928.95</v>
      </c>
      <c r="G75" s="192">
        <v>1327.04</v>
      </c>
      <c r="H75" s="192">
        <v>38791</v>
      </c>
      <c r="I75" s="192">
        <v>24003.87</v>
      </c>
      <c r="J75" s="192"/>
      <c r="K75" s="192"/>
      <c r="L75" s="192">
        <v>70819.95</v>
      </c>
      <c r="M75" s="192">
        <v>48721.04</v>
      </c>
    </row>
    <row r="76" spans="1:13" x14ac:dyDescent="0.25">
      <c r="A76" s="36" t="s">
        <v>124</v>
      </c>
      <c r="B76" s="192">
        <v>40000</v>
      </c>
      <c r="C76" s="192">
        <v>33066.18</v>
      </c>
      <c r="D76" s="192"/>
      <c r="E76" s="192"/>
      <c r="F76" s="192">
        <v>1120</v>
      </c>
      <c r="G76" s="192">
        <v>925.85</v>
      </c>
      <c r="H76" s="192"/>
      <c r="I76" s="192"/>
      <c r="J76" s="192"/>
      <c r="K76" s="192"/>
      <c r="L76" s="192">
        <v>41120</v>
      </c>
      <c r="M76" s="192">
        <v>33992.03</v>
      </c>
    </row>
    <row r="77" spans="1:13" x14ac:dyDescent="0.25">
      <c r="A77" s="36" t="s">
        <v>125</v>
      </c>
      <c r="B77" s="192">
        <v>6300</v>
      </c>
      <c r="C77" s="192">
        <v>5626.84</v>
      </c>
      <c r="D77" s="192">
        <v>0</v>
      </c>
      <c r="E77" s="192">
        <v>5145.1400000000003</v>
      </c>
      <c r="F77" s="192">
        <v>5600.3</v>
      </c>
      <c r="G77" s="192">
        <v>4809.6400000000003</v>
      </c>
      <c r="H77" s="192">
        <v>18500</v>
      </c>
      <c r="I77" s="192">
        <v>6794.21</v>
      </c>
      <c r="J77" s="192">
        <v>175210.55</v>
      </c>
      <c r="K77" s="192">
        <v>159351.65</v>
      </c>
      <c r="L77" s="192">
        <v>205610.84999999998</v>
      </c>
      <c r="M77" s="192">
        <v>181727.47999999998</v>
      </c>
    </row>
    <row r="78" spans="1:13" x14ac:dyDescent="0.25">
      <c r="A78" s="36" t="s">
        <v>127</v>
      </c>
      <c r="B78" s="192">
        <v>6000</v>
      </c>
      <c r="C78" s="192">
        <v>3290.31</v>
      </c>
      <c r="D78" s="192"/>
      <c r="E78" s="192"/>
      <c r="F78" s="192">
        <v>823.2</v>
      </c>
      <c r="G78" s="192">
        <v>324.81</v>
      </c>
      <c r="H78" s="192">
        <v>23400</v>
      </c>
      <c r="I78" s="192">
        <v>8310.1299999999992</v>
      </c>
      <c r="J78" s="192"/>
      <c r="K78" s="192"/>
      <c r="L78" s="192">
        <v>30223.200000000001</v>
      </c>
      <c r="M78" s="192">
        <v>11925.25</v>
      </c>
    </row>
    <row r="79" spans="1:13" x14ac:dyDescent="0.25">
      <c r="A79" s="36" t="s">
        <v>128</v>
      </c>
      <c r="B79" s="192">
        <v>1900</v>
      </c>
      <c r="C79" s="192">
        <v>1109.94</v>
      </c>
      <c r="D79" s="192"/>
      <c r="E79" s="192"/>
      <c r="F79" s="192">
        <v>188.66</v>
      </c>
      <c r="G79" s="192">
        <v>132.66999999999999</v>
      </c>
      <c r="H79" s="192">
        <v>4838</v>
      </c>
      <c r="I79" s="192">
        <v>3628.2</v>
      </c>
      <c r="J79" s="192"/>
      <c r="K79" s="192"/>
      <c r="L79" s="192">
        <v>6926.66</v>
      </c>
      <c r="M79" s="192">
        <v>4870.8099999999995</v>
      </c>
    </row>
    <row r="80" spans="1:13" x14ac:dyDescent="0.25">
      <c r="A80" s="36" t="s">
        <v>129</v>
      </c>
      <c r="B80" s="192">
        <v>35000</v>
      </c>
      <c r="C80" s="192">
        <v>26617.58</v>
      </c>
      <c r="D80" s="192"/>
      <c r="E80" s="192"/>
      <c r="F80" s="192">
        <v>2038.4</v>
      </c>
      <c r="G80" s="192">
        <v>1626.17</v>
      </c>
      <c r="H80" s="192">
        <v>37800</v>
      </c>
      <c r="I80" s="192">
        <v>31459.98</v>
      </c>
      <c r="J80" s="192"/>
      <c r="K80" s="192"/>
      <c r="L80" s="192">
        <v>74838.399999999994</v>
      </c>
      <c r="M80" s="192">
        <v>59703.729999999996</v>
      </c>
    </row>
    <row r="81" spans="1:13" x14ac:dyDescent="0.25">
      <c r="A81" s="36" t="s">
        <v>130</v>
      </c>
      <c r="B81" s="192">
        <v>30650</v>
      </c>
      <c r="C81" s="192">
        <v>5322.59</v>
      </c>
      <c r="D81" s="192"/>
      <c r="E81" s="192"/>
      <c r="F81" s="192">
        <v>4828.1899999999996</v>
      </c>
      <c r="G81" s="192">
        <v>3891.61</v>
      </c>
      <c r="H81" s="192">
        <v>35040</v>
      </c>
      <c r="I81" s="192">
        <v>24007.919999999998</v>
      </c>
      <c r="J81" s="192">
        <v>106745.28</v>
      </c>
      <c r="K81" s="192">
        <v>109655.62</v>
      </c>
      <c r="L81" s="192">
        <v>177263.47</v>
      </c>
      <c r="M81" s="192">
        <v>142877.74</v>
      </c>
    </row>
    <row r="82" spans="1:13" x14ac:dyDescent="0.25">
      <c r="A82" s="36" t="s">
        <v>132</v>
      </c>
      <c r="B82" s="192">
        <v>5250</v>
      </c>
      <c r="C82" s="192">
        <v>5609.27</v>
      </c>
      <c r="D82" s="192"/>
      <c r="E82" s="192"/>
      <c r="F82" s="192">
        <v>147</v>
      </c>
      <c r="G82" s="192">
        <v>157.06</v>
      </c>
      <c r="H82" s="192"/>
      <c r="I82" s="192"/>
      <c r="J82" s="192"/>
      <c r="K82" s="192"/>
      <c r="L82" s="192">
        <v>5397</v>
      </c>
      <c r="M82" s="192">
        <v>5766.3300000000008</v>
      </c>
    </row>
    <row r="83" spans="1:13" x14ac:dyDescent="0.25">
      <c r="A83" s="36" t="s">
        <v>133</v>
      </c>
      <c r="B83" s="192">
        <v>6000</v>
      </c>
      <c r="C83" s="192">
        <v>1383.93</v>
      </c>
      <c r="D83" s="192"/>
      <c r="E83" s="192"/>
      <c r="F83" s="192">
        <v>168</v>
      </c>
      <c r="G83" s="192">
        <v>38.75</v>
      </c>
      <c r="H83" s="192"/>
      <c r="I83" s="192"/>
      <c r="J83" s="192"/>
      <c r="K83" s="192"/>
      <c r="L83" s="192">
        <v>6168</v>
      </c>
      <c r="M83" s="192">
        <v>1422.68</v>
      </c>
    </row>
    <row r="84" spans="1:13" x14ac:dyDescent="0.25">
      <c r="A84" s="36" t="s">
        <v>340</v>
      </c>
      <c r="B84" s="192">
        <v>0</v>
      </c>
      <c r="C84" s="192">
        <v>5.51</v>
      </c>
      <c r="D84" s="192"/>
      <c r="E84" s="192"/>
      <c r="F84" s="192">
        <v>0</v>
      </c>
      <c r="G84" s="192">
        <v>0.15</v>
      </c>
      <c r="H84" s="192">
        <v>0</v>
      </c>
      <c r="I84" s="192">
        <v>0</v>
      </c>
      <c r="J84" s="192"/>
      <c r="K84" s="192"/>
      <c r="L84" s="192">
        <v>0</v>
      </c>
      <c r="M84" s="192">
        <v>5.66</v>
      </c>
    </row>
    <row r="85" spans="1:13" x14ac:dyDescent="0.25">
      <c r="A85" s="36" t="s">
        <v>134</v>
      </c>
      <c r="B85" s="192">
        <v>64089</v>
      </c>
      <c r="C85" s="192">
        <v>63051.02</v>
      </c>
      <c r="D85" s="192"/>
      <c r="E85" s="192"/>
      <c r="F85" s="192">
        <v>1794.49</v>
      </c>
      <c r="G85" s="192">
        <v>1765.43</v>
      </c>
      <c r="H85" s="192"/>
      <c r="I85" s="192"/>
      <c r="J85" s="192"/>
      <c r="K85" s="192"/>
      <c r="L85" s="192">
        <v>65883.490000000005</v>
      </c>
      <c r="M85" s="192">
        <v>64816.45</v>
      </c>
    </row>
    <row r="86" spans="1:13" x14ac:dyDescent="0.25">
      <c r="A86" s="36" t="s">
        <v>135</v>
      </c>
      <c r="B86" s="192">
        <v>19912</v>
      </c>
      <c r="C86" s="192">
        <v>17860.650000000001</v>
      </c>
      <c r="D86" s="192"/>
      <c r="E86" s="192"/>
      <c r="F86" s="192">
        <v>1630.55</v>
      </c>
      <c r="G86" s="192">
        <v>976</v>
      </c>
      <c r="H86" s="192">
        <v>38322</v>
      </c>
      <c r="I86" s="192">
        <v>16996.28</v>
      </c>
      <c r="J86" s="192"/>
      <c r="K86" s="192"/>
      <c r="L86" s="192">
        <v>59864.55</v>
      </c>
      <c r="M86" s="192">
        <v>35832.93</v>
      </c>
    </row>
    <row r="87" spans="1:13" x14ac:dyDescent="0.25">
      <c r="A87" s="36" t="s">
        <v>136</v>
      </c>
      <c r="B87" s="192">
        <v>6500</v>
      </c>
      <c r="C87" s="192">
        <v>5848.5</v>
      </c>
      <c r="D87" s="192"/>
      <c r="E87" s="192"/>
      <c r="F87" s="192">
        <v>2589.44</v>
      </c>
      <c r="G87" s="192">
        <v>1847.66</v>
      </c>
      <c r="H87" s="192">
        <v>85980</v>
      </c>
      <c r="I87" s="192">
        <v>60139.7</v>
      </c>
      <c r="J87" s="192"/>
      <c r="K87" s="192"/>
      <c r="L87" s="192">
        <v>95069.440000000002</v>
      </c>
      <c r="M87" s="192">
        <v>67835.86</v>
      </c>
    </row>
    <row r="88" spans="1:13" x14ac:dyDescent="0.25">
      <c r="A88" s="36" t="s">
        <v>137</v>
      </c>
      <c r="B88" s="192">
        <v>9300</v>
      </c>
      <c r="C88" s="192">
        <v>8310.07</v>
      </c>
      <c r="D88" s="192"/>
      <c r="E88" s="192"/>
      <c r="F88" s="192">
        <v>260.39999999999998</v>
      </c>
      <c r="G88" s="192">
        <v>232.68</v>
      </c>
      <c r="H88" s="192"/>
      <c r="I88" s="192"/>
      <c r="J88" s="192"/>
      <c r="K88" s="192"/>
      <c r="L88" s="192">
        <v>9560.4</v>
      </c>
      <c r="M88" s="192">
        <v>8542.75</v>
      </c>
    </row>
    <row r="89" spans="1:13" x14ac:dyDescent="0.25">
      <c r="A89" s="36" t="s">
        <v>138</v>
      </c>
      <c r="B89" s="192">
        <v>8000</v>
      </c>
      <c r="C89" s="192">
        <v>2995.72</v>
      </c>
      <c r="D89" s="192"/>
      <c r="E89" s="192"/>
      <c r="F89" s="192">
        <v>224</v>
      </c>
      <c r="G89" s="192">
        <v>83.88</v>
      </c>
      <c r="H89" s="192"/>
      <c r="I89" s="192"/>
      <c r="J89" s="192"/>
      <c r="K89" s="192"/>
      <c r="L89" s="192">
        <v>8224</v>
      </c>
      <c r="M89" s="192">
        <v>3079.6</v>
      </c>
    </row>
    <row r="90" spans="1:13" x14ac:dyDescent="0.25">
      <c r="A90" s="36" t="s">
        <v>140</v>
      </c>
      <c r="B90" s="192">
        <v>16500</v>
      </c>
      <c r="C90" s="192">
        <v>8560.4500000000007</v>
      </c>
      <c r="D90" s="192"/>
      <c r="E90" s="192"/>
      <c r="F90" s="192">
        <v>462</v>
      </c>
      <c r="G90" s="192">
        <v>239.69</v>
      </c>
      <c r="H90" s="192"/>
      <c r="I90" s="192"/>
      <c r="J90" s="192"/>
      <c r="K90" s="192"/>
      <c r="L90" s="192">
        <v>16962</v>
      </c>
      <c r="M90" s="192">
        <v>8800.1400000000012</v>
      </c>
    </row>
    <row r="91" spans="1:13" x14ac:dyDescent="0.25">
      <c r="A91" s="36" t="s">
        <v>226</v>
      </c>
      <c r="B91" s="192">
        <v>43000</v>
      </c>
      <c r="C91" s="192">
        <v>15237.11</v>
      </c>
      <c r="D91" s="192"/>
      <c r="E91" s="192"/>
      <c r="F91" s="192">
        <v>1204</v>
      </c>
      <c r="G91" s="192">
        <v>426.64</v>
      </c>
      <c r="H91" s="192"/>
      <c r="I91" s="192"/>
      <c r="J91" s="192"/>
      <c r="K91" s="192"/>
      <c r="L91" s="192">
        <v>44204</v>
      </c>
      <c r="M91" s="192">
        <v>15663.75</v>
      </c>
    </row>
    <row r="92" spans="1:13" x14ac:dyDescent="0.25">
      <c r="A92" s="36" t="s">
        <v>228</v>
      </c>
      <c r="B92" s="192">
        <v>100000</v>
      </c>
      <c r="C92" s="192">
        <v>11.12</v>
      </c>
      <c r="D92" s="192"/>
      <c r="E92" s="192"/>
      <c r="F92" s="192">
        <v>2800</v>
      </c>
      <c r="G92" s="192">
        <v>0.31</v>
      </c>
      <c r="H92" s="192"/>
      <c r="I92" s="192"/>
      <c r="J92" s="192"/>
      <c r="K92" s="192"/>
      <c r="L92" s="192">
        <v>102800</v>
      </c>
      <c r="M92" s="192">
        <v>11.43</v>
      </c>
    </row>
    <row r="93" spans="1:13" x14ac:dyDescent="0.25">
      <c r="A93" s="36" t="s">
        <v>230</v>
      </c>
      <c r="B93" s="192">
        <v>1000</v>
      </c>
      <c r="C93" s="192">
        <v>0</v>
      </c>
      <c r="D93" s="192"/>
      <c r="E93" s="192"/>
      <c r="F93" s="192">
        <v>28</v>
      </c>
      <c r="G93" s="192">
        <v>0</v>
      </c>
      <c r="H93" s="192"/>
      <c r="I93" s="192"/>
      <c r="J93" s="192"/>
      <c r="K93" s="192"/>
      <c r="L93" s="192">
        <v>1028</v>
      </c>
      <c r="M93" s="192">
        <v>0</v>
      </c>
    </row>
    <row r="94" spans="1:13" x14ac:dyDescent="0.25">
      <c r="A94" s="36" t="s">
        <v>216</v>
      </c>
      <c r="B94" s="192">
        <v>10000</v>
      </c>
      <c r="C94" s="192">
        <v>3070.57</v>
      </c>
      <c r="D94" s="192"/>
      <c r="E94" s="192"/>
      <c r="F94" s="192">
        <v>280</v>
      </c>
      <c r="G94" s="192">
        <v>85.98</v>
      </c>
      <c r="H94" s="192"/>
      <c r="I94" s="192"/>
      <c r="J94" s="192"/>
      <c r="K94" s="192"/>
      <c r="L94" s="192">
        <v>10280</v>
      </c>
      <c r="M94" s="192">
        <v>3156.55</v>
      </c>
    </row>
    <row r="95" spans="1:13" x14ac:dyDescent="0.25">
      <c r="A95" s="36" t="s">
        <v>141</v>
      </c>
      <c r="B95" s="192">
        <v>16000</v>
      </c>
      <c r="C95" s="192">
        <v>15645.98</v>
      </c>
      <c r="D95" s="192"/>
      <c r="E95" s="192"/>
      <c r="F95" s="192">
        <v>5256.18</v>
      </c>
      <c r="G95" s="192">
        <v>5263.35</v>
      </c>
      <c r="H95" s="192">
        <v>19500</v>
      </c>
      <c r="I95" s="192">
        <v>12503.04</v>
      </c>
      <c r="J95" s="192">
        <v>152220.79999999999</v>
      </c>
      <c r="K95" s="192">
        <v>159828.07999999999</v>
      </c>
      <c r="L95" s="192">
        <v>192976.97999999998</v>
      </c>
      <c r="M95" s="192">
        <v>193240.44999999998</v>
      </c>
    </row>
    <row r="96" spans="1:13" x14ac:dyDescent="0.25">
      <c r="A96" s="36" t="s">
        <v>143</v>
      </c>
      <c r="B96" s="192">
        <v>893676</v>
      </c>
      <c r="C96" s="192">
        <v>0</v>
      </c>
      <c r="D96" s="192">
        <v>88000</v>
      </c>
      <c r="E96" s="192">
        <v>0</v>
      </c>
      <c r="F96" s="192"/>
      <c r="G96" s="192"/>
      <c r="H96" s="192">
        <v>234875</v>
      </c>
      <c r="I96" s="192">
        <v>0</v>
      </c>
      <c r="J96" s="192">
        <v>540000</v>
      </c>
      <c r="K96" s="192">
        <v>0</v>
      </c>
      <c r="L96" s="192">
        <v>1756551</v>
      </c>
      <c r="M96" s="192">
        <v>0</v>
      </c>
    </row>
    <row r="97" spans="1:13" x14ac:dyDescent="0.25">
      <c r="A97" s="36" t="s">
        <v>144</v>
      </c>
      <c r="B97" s="192">
        <v>20500</v>
      </c>
      <c r="C97" s="192">
        <v>8304.24</v>
      </c>
      <c r="D97" s="192">
        <v>2500</v>
      </c>
      <c r="E97" s="192">
        <v>4833</v>
      </c>
      <c r="F97" s="192">
        <v>3255.44</v>
      </c>
      <c r="G97" s="192">
        <v>367.83</v>
      </c>
      <c r="H97" s="192">
        <v>6480</v>
      </c>
      <c r="I97" s="192">
        <v>4833</v>
      </c>
      <c r="J97" s="192"/>
      <c r="K97" s="192"/>
      <c r="L97" s="192">
        <v>32735.439999999999</v>
      </c>
      <c r="M97" s="192">
        <v>18338.07</v>
      </c>
    </row>
    <row r="98" spans="1:13" x14ac:dyDescent="0.25">
      <c r="A98" s="36" t="s">
        <v>218</v>
      </c>
      <c r="B98" s="192">
        <v>500</v>
      </c>
      <c r="C98" s="192">
        <v>0</v>
      </c>
      <c r="D98" s="192"/>
      <c r="E98" s="192"/>
      <c r="F98" s="192">
        <v>14</v>
      </c>
      <c r="G98" s="192">
        <v>0</v>
      </c>
      <c r="H98" s="192"/>
      <c r="I98" s="192"/>
      <c r="J98" s="192"/>
      <c r="K98" s="192"/>
      <c r="L98" s="192">
        <v>514</v>
      </c>
      <c r="M98" s="192">
        <v>0</v>
      </c>
    </row>
    <row r="99" spans="1:13" x14ac:dyDescent="0.25">
      <c r="A99" s="36" t="s">
        <v>341</v>
      </c>
      <c r="B99" s="192"/>
      <c r="C99" s="192"/>
      <c r="D99" s="192"/>
      <c r="E99" s="192"/>
      <c r="F99" s="192"/>
      <c r="G99" s="192"/>
      <c r="H99" s="192">
        <v>0</v>
      </c>
      <c r="I99" s="192">
        <v>0</v>
      </c>
      <c r="J99" s="192"/>
      <c r="K99" s="192"/>
      <c r="L99" s="192">
        <v>0</v>
      </c>
      <c r="M99" s="192">
        <v>0</v>
      </c>
    </row>
    <row r="100" spans="1:13" x14ac:dyDescent="0.25">
      <c r="A100" s="36" t="s">
        <v>343</v>
      </c>
      <c r="B100" s="192">
        <v>5931727</v>
      </c>
      <c r="C100" s="192">
        <v>2065035.3499999999</v>
      </c>
      <c r="D100" s="192">
        <v>193500</v>
      </c>
      <c r="E100" s="192">
        <v>55178.14</v>
      </c>
      <c r="F100" s="192">
        <v>196595.15999999995</v>
      </c>
      <c r="G100" s="192">
        <v>222238.43</v>
      </c>
      <c r="H100" s="192">
        <v>1978333</v>
      </c>
      <c r="I100" s="192">
        <v>545587.43999999994</v>
      </c>
      <c r="J100" s="192">
        <v>2421814.7599999998</v>
      </c>
      <c r="K100" s="192">
        <v>948015.12</v>
      </c>
      <c r="L100" s="192">
        <v>10721969.92</v>
      </c>
      <c r="M100" s="192">
        <v>3836054.4800000009</v>
      </c>
    </row>
  </sheetData>
  <pageMargins left="0.7" right="0.7" top="0.75" bottom="0.75" header="0.3" footer="0.3"/>
  <pageSetup orientation="portrait"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260"/>
  <sheetViews>
    <sheetView topLeftCell="A224" workbookViewId="0">
      <pane xSplit="1" topLeftCell="G1" activePane="topRight" state="frozen"/>
      <selection pane="topRight" activeCell="B1" sqref="B1:B1048576"/>
    </sheetView>
  </sheetViews>
  <sheetFormatPr defaultColWidth="8" defaultRowHeight="13.2" x14ac:dyDescent="0.25"/>
  <cols>
    <col min="1" max="4" width="23.44140625" customWidth="1"/>
    <col min="5" max="5" width="67" bestFit="1" customWidth="1"/>
    <col min="6" max="14" width="23.44140625" customWidth="1"/>
  </cols>
  <sheetData>
    <row r="1" spans="1:16" x14ac:dyDescent="0.25">
      <c r="A1" s="32" t="s">
        <v>337</v>
      </c>
      <c r="B1" s="32"/>
      <c r="C1" s="32"/>
      <c r="D1" s="32"/>
      <c r="E1" s="32"/>
      <c r="F1" s="32"/>
      <c r="G1" s="32"/>
      <c r="H1" s="32"/>
      <c r="I1" s="32"/>
      <c r="J1" s="32"/>
      <c r="K1" s="32"/>
      <c r="L1" s="32"/>
      <c r="M1" s="32"/>
      <c r="N1" s="32"/>
    </row>
    <row r="2" spans="1:16" x14ac:dyDescent="0.25">
      <c r="A2" s="31" t="s">
        <v>93</v>
      </c>
      <c r="B2" s="31"/>
    </row>
    <row r="3" spans="1:16" x14ac:dyDescent="0.25">
      <c r="A3" s="31" t="s">
        <v>336</v>
      </c>
      <c r="B3" s="31"/>
    </row>
    <row r="4" spans="1:16" x14ac:dyDescent="0.25">
      <c r="A4" s="31" t="s">
        <v>334</v>
      </c>
      <c r="B4" s="31"/>
    </row>
    <row r="5" spans="1:16" x14ac:dyDescent="0.25">
      <c r="A5" s="31" t="s">
        <v>325</v>
      </c>
      <c r="B5" s="31"/>
    </row>
    <row r="6" spans="1:16" x14ac:dyDescent="0.25">
      <c r="A6" s="31" t="s">
        <v>333</v>
      </c>
      <c r="B6" s="31"/>
    </row>
    <row r="7" spans="1:16" x14ac:dyDescent="0.25">
      <c r="A7" s="31" t="s">
        <v>332</v>
      </c>
      <c r="B7" s="31"/>
    </row>
    <row r="8" spans="1:16" x14ac:dyDescent="0.25">
      <c r="A8" s="31" t="s">
        <v>330</v>
      </c>
      <c r="B8" s="31"/>
    </row>
    <row r="9" spans="1:16" x14ac:dyDescent="0.25">
      <c r="A9" s="31" t="s">
        <v>328</v>
      </c>
      <c r="B9" s="31"/>
    </row>
    <row r="10" spans="1:16" x14ac:dyDescent="0.25">
      <c r="A10" s="26"/>
      <c r="B10" s="26"/>
    </row>
    <row r="11" spans="1:16" s="191" customFormat="1" ht="52.8" x14ac:dyDescent="0.25">
      <c r="A11" s="190" t="s">
        <v>338</v>
      </c>
      <c r="B11" s="190" t="s">
        <v>93</v>
      </c>
      <c r="C11" s="190" t="s">
        <v>326</v>
      </c>
      <c r="D11" s="190" t="s">
        <v>325</v>
      </c>
      <c r="E11" s="190" t="s">
        <v>324</v>
      </c>
      <c r="F11" s="190" t="s">
        <v>323</v>
      </c>
      <c r="G11" s="190" t="s">
        <v>322</v>
      </c>
      <c r="H11" s="190" t="s">
        <v>321</v>
      </c>
      <c r="I11" s="190" t="s">
        <v>320</v>
      </c>
      <c r="J11" s="190" t="s">
        <v>319</v>
      </c>
      <c r="K11" s="190" t="s">
        <v>318</v>
      </c>
      <c r="L11" s="190"/>
      <c r="M11" s="190" t="s">
        <v>317</v>
      </c>
      <c r="N11" s="190"/>
      <c r="O11" s="190" t="s">
        <v>316</v>
      </c>
      <c r="P11" s="190" t="s">
        <v>315</v>
      </c>
    </row>
    <row r="12" spans="1:16" s="34" customFormat="1" x14ac:dyDescent="0.25">
      <c r="A12" s="26" t="s">
        <v>314</v>
      </c>
      <c r="B12" s="26" t="s">
        <v>95</v>
      </c>
      <c r="C12" s="26" t="s">
        <v>234</v>
      </c>
      <c r="D12" s="26" t="s">
        <v>233</v>
      </c>
      <c r="E12" s="26" t="s">
        <v>237</v>
      </c>
      <c r="F12" s="37">
        <v>11765</v>
      </c>
      <c r="G12" s="37">
        <v>0</v>
      </c>
      <c r="H12" s="37">
        <v>0</v>
      </c>
      <c r="I12" s="37">
        <v>0</v>
      </c>
      <c r="J12" s="37">
        <v>0</v>
      </c>
      <c r="K12" s="37">
        <v>0</v>
      </c>
      <c r="L12" s="37">
        <v>0</v>
      </c>
      <c r="M12" s="37">
        <v>0</v>
      </c>
      <c r="N12" s="37">
        <v>0</v>
      </c>
      <c r="O12" s="37">
        <v>0</v>
      </c>
      <c r="P12" s="37">
        <v>0</v>
      </c>
    </row>
    <row r="13" spans="1:16" s="34" customFormat="1" x14ac:dyDescent="0.25">
      <c r="A13" s="26" t="s">
        <v>314</v>
      </c>
      <c r="B13" s="26" t="s">
        <v>95</v>
      </c>
      <c r="C13" s="26" t="s">
        <v>234</v>
      </c>
      <c r="D13" s="26" t="s">
        <v>233</v>
      </c>
      <c r="E13" s="26" t="s">
        <v>239</v>
      </c>
      <c r="F13" s="37">
        <v>1000</v>
      </c>
      <c r="G13" s="37">
        <v>0</v>
      </c>
      <c r="H13" s="37">
        <v>0</v>
      </c>
      <c r="I13" s="37">
        <v>0</v>
      </c>
      <c r="J13" s="37">
        <v>0</v>
      </c>
      <c r="K13" s="37">
        <v>0</v>
      </c>
      <c r="L13" s="37">
        <v>0</v>
      </c>
      <c r="M13" s="37">
        <v>0</v>
      </c>
      <c r="N13" s="37">
        <v>0</v>
      </c>
      <c r="O13" s="37">
        <v>0</v>
      </c>
      <c r="P13" s="37">
        <v>0</v>
      </c>
    </row>
    <row r="14" spans="1:16" s="34" customFormat="1" x14ac:dyDescent="0.25">
      <c r="A14" s="26" t="s">
        <v>314</v>
      </c>
      <c r="B14" s="26" t="s">
        <v>95</v>
      </c>
      <c r="C14" s="26" t="s">
        <v>234</v>
      </c>
      <c r="D14" s="26" t="s">
        <v>233</v>
      </c>
      <c r="E14" s="26" t="s">
        <v>236</v>
      </c>
      <c r="F14" s="37">
        <v>4736.41</v>
      </c>
      <c r="G14" s="37">
        <v>0</v>
      </c>
      <c r="H14" s="37">
        <v>0</v>
      </c>
      <c r="I14" s="37">
        <v>0</v>
      </c>
      <c r="J14" s="37">
        <v>0</v>
      </c>
      <c r="K14" s="37">
        <v>0</v>
      </c>
      <c r="L14" s="37">
        <v>0</v>
      </c>
      <c r="M14" s="37">
        <v>0</v>
      </c>
      <c r="N14" s="37">
        <v>0</v>
      </c>
      <c r="O14" s="37">
        <v>0</v>
      </c>
      <c r="P14" s="37">
        <v>0</v>
      </c>
    </row>
    <row r="15" spans="1:16" s="34" customFormat="1" x14ac:dyDescent="0.25">
      <c r="A15" s="26" t="s">
        <v>314</v>
      </c>
      <c r="B15" s="26" t="s">
        <v>95</v>
      </c>
      <c r="C15" s="26" t="s">
        <v>234</v>
      </c>
      <c r="D15" s="26" t="s">
        <v>233</v>
      </c>
      <c r="E15" s="26" t="s">
        <v>232</v>
      </c>
      <c r="F15" s="37">
        <v>57160</v>
      </c>
      <c r="G15" s="37">
        <v>0</v>
      </c>
      <c r="H15" s="37">
        <v>0</v>
      </c>
      <c r="I15" s="37">
        <v>0</v>
      </c>
      <c r="J15" s="37">
        <v>0</v>
      </c>
      <c r="K15" s="37">
        <v>0</v>
      </c>
      <c r="L15" s="37">
        <v>0</v>
      </c>
      <c r="M15" s="37">
        <v>0</v>
      </c>
      <c r="N15" s="37">
        <v>0</v>
      </c>
      <c r="O15" s="37">
        <v>0</v>
      </c>
      <c r="P15" s="37">
        <v>0</v>
      </c>
    </row>
    <row r="16" spans="1:16" s="34" customFormat="1" x14ac:dyDescent="0.25">
      <c r="A16" s="26" t="s">
        <v>314</v>
      </c>
      <c r="B16" s="26" t="s">
        <v>95</v>
      </c>
      <c r="C16" s="26" t="s">
        <v>234</v>
      </c>
      <c r="D16" s="26" t="s">
        <v>233</v>
      </c>
      <c r="E16" s="26" t="s">
        <v>241</v>
      </c>
      <c r="F16" s="37">
        <v>64766</v>
      </c>
      <c r="G16" s="37">
        <v>0</v>
      </c>
      <c r="H16" s="37">
        <v>0</v>
      </c>
      <c r="I16" s="37">
        <v>0</v>
      </c>
      <c r="J16" s="37">
        <v>0</v>
      </c>
      <c r="K16" s="37">
        <v>0</v>
      </c>
      <c r="L16" s="37">
        <v>0</v>
      </c>
      <c r="M16" s="37">
        <v>0</v>
      </c>
      <c r="N16" s="37">
        <v>0</v>
      </c>
      <c r="O16" s="37">
        <v>0</v>
      </c>
      <c r="P16" s="37">
        <v>0</v>
      </c>
    </row>
    <row r="17" spans="1:16" s="34" customFormat="1" x14ac:dyDescent="0.25">
      <c r="A17" s="26" t="s">
        <v>394</v>
      </c>
      <c r="B17" s="26" t="s">
        <v>220</v>
      </c>
      <c r="C17" s="26" t="s">
        <v>234</v>
      </c>
      <c r="D17" s="26" t="s">
        <v>233</v>
      </c>
      <c r="E17" s="26" t="s">
        <v>237</v>
      </c>
      <c r="F17" s="37">
        <v>1000</v>
      </c>
      <c r="G17" s="37">
        <v>0</v>
      </c>
      <c r="H17" s="37">
        <v>1000</v>
      </c>
      <c r="I17" s="28">
        <v>0</v>
      </c>
      <c r="J17" s="28">
        <v>0</v>
      </c>
      <c r="K17" s="29">
        <v>0</v>
      </c>
      <c r="L17" s="124"/>
      <c r="M17" s="37">
        <v>0</v>
      </c>
      <c r="N17" s="124"/>
      <c r="O17" s="28">
        <v>1000</v>
      </c>
      <c r="P17" s="27">
        <v>1</v>
      </c>
    </row>
    <row r="18" spans="1:16" s="34" customFormat="1" x14ac:dyDescent="0.25">
      <c r="A18" s="26" t="s">
        <v>394</v>
      </c>
      <c r="B18" s="26" t="s">
        <v>220</v>
      </c>
      <c r="C18" s="26" t="s">
        <v>234</v>
      </c>
      <c r="D18" s="26" t="s">
        <v>233</v>
      </c>
      <c r="E18" s="26" t="s">
        <v>236</v>
      </c>
      <c r="F18" s="37">
        <v>28</v>
      </c>
      <c r="G18" s="37">
        <v>0</v>
      </c>
      <c r="H18" s="37">
        <v>28</v>
      </c>
      <c r="I18" s="28">
        <v>0</v>
      </c>
      <c r="J18" s="28">
        <v>0</v>
      </c>
      <c r="K18" s="29">
        <v>0</v>
      </c>
      <c r="L18" s="124"/>
      <c r="M18" s="37">
        <v>0</v>
      </c>
      <c r="N18" s="124"/>
      <c r="O18" s="28">
        <v>28</v>
      </c>
      <c r="P18" s="27">
        <v>1</v>
      </c>
    </row>
    <row r="19" spans="1:16" s="34" customFormat="1" x14ac:dyDescent="0.25">
      <c r="A19" s="26" t="s">
        <v>395</v>
      </c>
      <c r="B19" s="26" t="s">
        <v>222</v>
      </c>
      <c r="C19" s="26" t="s">
        <v>396</v>
      </c>
      <c r="D19" s="26" t="s">
        <v>233</v>
      </c>
      <c r="E19" s="26" t="s">
        <v>237</v>
      </c>
      <c r="F19" s="37">
        <v>0</v>
      </c>
      <c r="G19" s="37">
        <v>21620</v>
      </c>
      <c r="H19" s="37">
        <v>21620</v>
      </c>
      <c r="I19" s="28">
        <v>18333</v>
      </c>
      <c r="J19" s="28">
        <v>0</v>
      </c>
      <c r="K19" s="29">
        <v>0</v>
      </c>
      <c r="L19" s="124"/>
      <c r="M19" s="37">
        <v>18333</v>
      </c>
      <c r="N19" s="124"/>
      <c r="O19" s="28">
        <v>3287</v>
      </c>
      <c r="P19" s="27">
        <v>0.152035</v>
      </c>
    </row>
    <row r="20" spans="1:16" s="34" customFormat="1" x14ac:dyDescent="0.25">
      <c r="A20" s="26" t="s">
        <v>395</v>
      </c>
      <c r="B20" s="26" t="s">
        <v>222</v>
      </c>
      <c r="C20" s="26" t="s">
        <v>397</v>
      </c>
      <c r="D20" s="26" t="s">
        <v>233</v>
      </c>
      <c r="E20" s="26" t="s">
        <v>237</v>
      </c>
      <c r="F20" s="37">
        <v>0</v>
      </c>
      <c r="G20" s="37">
        <v>18170</v>
      </c>
      <c r="H20" s="37">
        <v>18170</v>
      </c>
      <c r="I20" s="28">
        <v>0</v>
      </c>
      <c r="J20" s="28">
        <v>0</v>
      </c>
      <c r="K20" s="29">
        <v>0</v>
      </c>
      <c r="L20" s="124"/>
      <c r="M20" s="37">
        <v>0</v>
      </c>
      <c r="N20" s="124"/>
      <c r="O20" s="28">
        <v>18170</v>
      </c>
      <c r="P20" s="27">
        <v>1</v>
      </c>
    </row>
    <row r="21" spans="1:16" s="34" customFormat="1" x14ac:dyDescent="0.25">
      <c r="A21" s="26" t="s">
        <v>395</v>
      </c>
      <c r="B21" s="26" t="s">
        <v>222</v>
      </c>
      <c r="C21" s="26" t="s">
        <v>559</v>
      </c>
      <c r="D21" s="26" t="s">
        <v>233</v>
      </c>
      <c r="E21" s="26" t="s">
        <v>237</v>
      </c>
      <c r="F21" s="37">
        <v>0</v>
      </c>
      <c r="G21" s="37">
        <v>18975</v>
      </c>
      <c r="H21" s="37">
        <v>18975</v>
      </c>
      <c r="I21" s="28">
        <v>7998</v>
      </c>
      <c r="J21" s="28">
        <v>0</v>
      </c>
      <c r="K21" s="29">
        <v>0</v>
      </c>
      <c r="L21" s="124"/>
      <c r="M21" s="37">
        <v>7998</v>
      </c>
      <c r="N21" s="124"/>
      <c r="O21" s="28">
        <v>10977</v>
      </c>
      <c r="P21" s="27">
        <v>0.57849799999999996</v>
      </c>
    </row>
    <row r="22" spans="1:16" s="34" customFormat="1" x14ac:dyDescent="0.25">
      <c r="A22" s="26" t="s">
        <v>395</v>
      </c>
      <c r="B22" s="26" t="s">
        <v>222</v>
      </c>
      <c r="C22" s="26" t="s">
        <v>234</v>
      </c>
      <c r="D22" s="26" t="s">
        <v>233</v>
      </c>
      <c r="E22" s="26" t="s">
        <v>237</v>
      </c>
      <c r="F22" s="37">
        <v>250000</v>
      </c>
      <c r="G22" s="37">
        <v>-58765</v>
      </c>
      <c r="H22" s="37">
        <v>191235</v>
      </c>
      <c r="I22" s="28">
        <v>124845.62</v>
      </c>
      <c r="J22" s="28">
        <v>0</v>
      </c>
      <c r="K22" s="29">
        <v>0</v>
      </c>
      <c r="L22" s="124"/>
      <c r="M22" s="37">
        <v>124845.62</v>
      </c>
      <c r="N22" s="124"/>
      <c r="O22" s="28">
        <v>66389.38</v>
      </c>
      <c r="P22" s="27">
        <v>0.347161</v>
      </c>
    </row>
    <row r="23" spans="1:16" s="34" customFormat="1" x14ac:dyDescent="0.25">
      <c r="A23" s="26" t="s">
        <v>395</v>
      </c>
      <c r="B23" s="26" t="s">
        <v>222</v>
      </c>
      <c r="C23" s="26" t="s">
        <v>234</v>
      </c>
      <c r="D23" s="26" t="s">
        <v>233</v>
      </c>
      <c r="E23" s="26" t="s">
        <v>236</v>
      </c>
      <c r="F23" s="37">
        <v>7000</v>
      </c>
      <c r="G23" s="37">
        <v>0</v>
      </c>
      <c r="H23" s="37">
        <v>7000</v>
      </c>
      <c r="I23" s="28">
        <v>4232.93</v>
      </c>
      <c r="J23" s="28">
        <v>0</v>
      </c>
      <c r="K23" s="29">
        <v>0</v>
      </c>
      <c r="L23" s="124"/>
      <c r="M23" s="37">
        <v>4232.93</v>
      </c>
      <c r="N23" s="124"/>
      <c r="O23" s="28">
        <v>2767.07</v>
      </c>
      <c r="P23" s="27">
        <v>0.39529599999999998</v>
      </c>
    </row>
    <row r="24" spans="1:16" s="34" customFormat="1" x14ac:dyDescent="0.25">
      <c r="A24" s="26" t="s">
        <v>560</v>
      </c>
      <c r="B24" s="26" t="s">
        <v>561</v>
      </c>
      <c r="C24" s="26" t="s">
        <v>234</v>
      </c>
      <c r="D24" s="26" t="s">
        <v>233</v>
      </c>
      <c r="E24" s="26" t="s">
        <v>237</v>
      </c>
      <c r="F24" s="37">
        <v>10000</v>
      </c>
      <c r="G24" s="37">
        <v>0</v>
      </c>
      <c r="H24" s="37">
        <v>10000</v>
      </c>
      <c r="I24" s="28">
        <v>1750</v>
      </c>
      <c r="J24" s="28">
        <v>0</v>
      </c>
      <c r="K24" s="29">
        <v>0</v>
      </c>
      <c r="L24" s="124"/>
      <c r="M24" s="37">
        <v>1750</v>
      </c>
      <c r="N24" s="124"/>
      <c r="O24" s="28">
        <v>8250</v>
      </c>
      <c r="P24" s="27">
        <v>0.82499999999999996</v>
      </c>
    </row>
    <row r="25" spans="1:16" s="34" customFormat="1" x14ac:dyDescent="0.25">
      <c r="A25" s="26" t="s">
        <v>560</v>
      </c>
      <c r="B25" s="26" t="s">
        <v>561</v>
      </c>
      <c r="C25" s="26" t="s">
        <v>234</v>
      </c>
      <c r="D25" s="26" t="s">
        <v>233</v>
      </c>
      <c r="E25" s="26" t="s">
        <v>236</v>
      </c>
      <c r="F25" s="37">
        <v>280</v>
      </c>
      <c r="G25" s="37">
        <v>0</v>
      </c>
      <c r="H25" s="37">
        <v>280</v>
      </c>
      <c r="I25" s="28">
        <v>28023.59</v>
      </c>
      <c r="J25" s="28">
        <v>0</v>
      </c>
      <c r="K25" s="29">
        <v>0</v>
      </c>
      <c r="L25" s="124"/>
      <c r="M25" s="37">
        <v>28023.59</v>
      </c>
      <c r="N25" s="124"/>
      <c r="O25" s="28">
        <v>-27743.59</v>
      </c>
      <c r="P25" s="27">
        <v>-99.084249999999997</v>
      </c>
    </row>
    <row r="26" spans="1:16" s="34" customFormat="1" x14ac:dyDescent="0.25">
      <c r="A26" s="26" t="s">
        <v>401</v>
      </c>
      <c r="B26" s="26" t="s">
        <v>224</v>
      </c>
      <c r="C26" s="26" t="s">
        <v>402</v>
      </c>
      <c r="D26" s="26" t="s">
        <v>233</v>
      </c>
      <c r="E26" s="26" t="s">
        <v>237</v>
      </c>
      <c r="F26" s="37">
        <v>0</v>
      </c>
      <c r="G26" s="37">
        <v>850000</v>
      </c>
      <c r="H26" s="37">
        <v>850000</v>
      </c>
      <c r="I26" s="28">
        <v>0</v>
      </c>
      <c r="J26" s="28">
        <v>0</v>
      </c>
      <c r="K26" s="29">
        <v>0</v>
      </c>
      <c r="L26" s="124"/>
      <c r="M26" s="37">
        <v>0</v>
      </c>
      <c r="N26" s="124"/>
      <c r="O26" s="28">
        <v>850000</v>
      </c>
      <c r="P26" s="27">
        <v>1</v>
      </c>
    </row>
    <row r="27" spans="1:16" s="34" customFormat="1" x14ac:dyDescent="0.25">
      <c r="A27" s="26" t="s">
        <v>401</v>
      </c>
      <c r="B27" s="26" t="s">
        <v>224</v>
      </c>
      <c r="C27" s="26" t="s">
        <v>234</v>
      </c>
      <c r="D27" s="26" t="s">
        <v>233</v>
      </c>
      <c r="E27" s="26" t="s">
        <v>237</v>
      </c>
      <c r="F27" s="37">
        <v>1600000</v>
      </c>
      <c r="G27" s="37">
        <v>-850000</v>
      </c>
      <c r="H27" s="37">
        <v>750000</v>
      </c>
      <c r="I27" s="28">
        <v>0</v>
      </c>
      <c r="J27" s="28">
        <v>0</v>
      </c>
      <c r="K27" s="29">
        <v>0</v>
      </c>
      <c r="L27" s="124"/>
      <c r="M27" s="37">
        <v>0</v>
      </c>
      <c r="N27" s="124"/>
      <c r="O27" s="28">
        <v>750000</v>
      </c>
      <c r="P27" s="27">
        <v>1</v>
      </c>
    </row>
    <row r="28" spans="1:16" s="34" customFormat="1" x14ac:dyDescent="0.25">
      <c r="A28" s="26" t="s">
        <v>401</v>
      </c>
      <c r="B28" s="26" t="s">
        <v>224</v>
      </c>
      <c r="C28" s="26" t="s">
        <v>234</v>
      </c>
      <c r="D28" s="26" t="s">
        <v>233</v>
      </c>
      <c r="E28" s="26" t="s">
        <v>239</v>
      </c>
      <c r="F28" s="37">
        <v>0</v>
      </c>
      <c r="G28" s="37">
        <v>0</v>
      </c>
      <c r="H28" s="37">
        <v>0</v>
      </c>
      <c r="I28" s="28">
        <v>45000</v>
      </c>
      <c r="J28" s="28">
        <v>0</v>
      </c>
      <c r="K28" s="29">
        <v>0</v>
      </c>
      <c r="L28" s="124"/>
      <c r="M28" s="37">
        <v>45000</v>
      </c>
      <c r="N28" s="124"/>
      <c r="O28" s="28">
        <v>-45000</v>
      </c>
      <c r="P28" s="27">
        <v>0</v>
      </c>
    </row>
    <row r="29" spans="1:16" s="34" customFormat="1" x14ac:dyDescent="0.25">
      <c r="A29" s="26" t="s">
        <v>401</v>
      </c>
      <c r="B29" s="26" t="s">
        <v>224</v>
      </c>
      <c r="C29" s="26" t="s">
        <v>234</v>
      </c>
      <c r="D29" s="26" t="s">
        <v>233</v>
      </c>
      <c r="E29" s="26" t="s">
        <v>236</v>
      </c>
      <c r="F29" s="37">
        <v>44800</v>
      </c>
      <c r="G29" s="37">
        <v>0</v>
      </c>
      <c r="H29" s="37">
        <v>44800</v>
      </c>
      <c r="I29" s="28">
        <v>0</v>
      </c>
      <c r="J29" s="28">
        <v>0</v>
      </c>
      <c r="K29" s="29">
        <v>0</v>
      </c>
      <c r="L29" s="124"/>
      <c r="M29" s="37">
        <v>0</v>
      </c>
      <c r="N29" s="124"/>
      <c r="O29" s="28">
        <v>44800</v>
      </c>
      <c r="P29" s="27">
        <v>1</v>
      </c>
    </row>
    <row r="30" spans="1:16" s="34" customFormat="1" x14ac:dyDescent="0.25">
      <c r="A30" s="26" t="s">
        <v>403</v>
      </c>
      <c r="B30" s="26" t="s">
        <v>203</v>
      </c>
      <c r="C30" s="26" t="s">
        <v>234</v>
      </c>
      <c r="D30" s="26" t="s">
        <v>233</v>
      </c>
      <c r="E30" s="26" t="s">
        <v>236</v>
      </c>
      <c r="F30" s="37">
        <v>289.35000000000002</v>
      </c>
      <c r="G30" s="37">
        <v>0</v>
      </c>
      <c r="H30" s="37">
        <v>289.35000000000002</v>
      </c>
      <c r="I30" s="28">
        <v>62.58</v>
      </c>
      <c r="J30" s="28">
        <v>0</v>
      </c>
      <c r="K30" s="29">
        <v>0</v>
      </c>
      <c r="L30" s="124"/>
      <c r="M30" s="37">
        <v>62.58</v>
      </c>
      <c r="N30" s="124"/>
      <c r="O30" s="28">
        <v>226.77</v>
      </c>
      <c r="P30" s="27">
        <v>0.78372200000000003</v>
      </c>
    </row>
    <row r="31" spans="1:16" s="34" customFormat="1" x14ac:dyDescent="0.25">
      <c r="A31" s="26" t="s">
        <v>403</v>
      </c>
      <c r="B31" s="26" t="s">
        <v>203</v>
      </c>
      <c r="C31" s="26" t="s">
        <v>234</v>
      </c>
      <c r="D31" s="26" t="s">
        <v>233</v>
      </c>
      <c r="E31" s="26" t="s">
        <v>232</v>
      </c>
      <c r="F31" s="37">
        <v>10334</v>
      </c>
      <c r="G31" s="37">
        <v>0</v>
      </c>
      <c r="H31" s="37">
        <v>10334</v>
      </c>
      <c r="I31" s="28">
        <v>2235</v>
      </c>
      <c r="J31" s="28">
        <v>0</v>
      </c>
      <c r="K31" s="29">
        <v>0</v>
      </c>
      <c r="L31" s="124"/>
      <c r="M31" s="37">
        <v>2235</v>
      </c>
      <c r="N31" s="124"/>
      <c r="O31" s="28">
        <v>8099</v>
      </c>
      <c r="P31" s="27">
        <v>0.78372399999999998</v>
      </c>
    </row>
    <row r="32" spans="1:16" s="34" customFormat="1" x14ac:dyDescent="0.25">
      <c r="A32" s="26" t="s">
        <v>404</v>
      </c>
      <c r="B32" s="26" t="s">
        <v>204</v>
      </c>
      <c r="C32" s="26" t="s">
        <v>234</v>
      </c>
      <c r="D32" s="26" t="s">
        <v>233</v>
      </c>
      <c r="E32" s="26" t="s">
        <v>237</v>
      </c>
      <c r="F32" s="37">
        <v>2000</v>
      </c>
      <c r="G32" s="37">
        <v>0</v>
      </c>
      <c r="H32" s="37">
        <v>2000</v>
      </c>
      <c r="I32" s="28">
        <v>3009.55</v>
      </c>
      <c r="J32" s="28">
        <v>0</v>
      </c>
      <c r="K32" s="29">
        <v>0</v>
      </c>
      <c r="L32" s="124"/>
      <c r="M32" s="37">
        <v>3009.55</v>
      </c>
      <c r="N32" s="124"/>
      <c r="O32" s="28">
        <v>-1009.55</v>
      </c>
      <c r="P32" s="27">
        <v>-0.50477499999999997</v>
      </c>
    </row>
    <row r="33" spans="1:16" s="34" customFormat="1" x14ac:dyDescent="0.25">
      <c r="A33" s="26" t="s">
        <v>404</v>
      </c>
      <c r="B33" s="26" t="s">
        <v>204</v>
      </c>
      <c r="C33" s="26" t="s">
        <v>234</v>
      </c>
      <c r="D33" s="26" t="s">
        <v>233</v>
      </c>
      <c r="E33" s="26" t="s">
        <v>236</v>
      </c>
      <c r="F33" s="37">
        <v>56</v>
      </c>
      <c r="G33" s="37">
        <v>0</v>
      </c>
      <c r="H33" s="37">
        <v>56</v>
      </c>
      <c r="I33" s="28">
        <v>84.27</v>
      </c>
      <c r="J33" s="28">
        <v>0</v>
      </c>
      <c r="K33" s="29">
        <v>0</v>
      </c>
      <c r="L33" s="124"/>
      <c r="M33" s="37">
        <v>84.27</v>
      </c>
      <c r="N33" s="124"/>
      <c r="O33" s="28">
        <v>-28.27</v>
      </c>
      <c r="P33" s="27">
        <v>-0.50482099999999996</v>
      </c>
    </row>
    <row r="34" spans="1:16" s="34" customFormat="1" x14ac:dyDescent="0.25">
      <c r="A34" s="26" t="s">
        <v>405</v>
      </c>
      <c r="B34" s="26" t="s">
        <v>206</v>
      </c>
      <c r="C34" s="26" t="s">
        <v>234</v>
      </c>
      <c r="D34" s="26" t="s">
        <v>233</v>
      </c>
      <c r="E34" s="26" t="s">
        <v>237</v>
      </c>
      <c r="F34" s="37">
        <v>5000</v>
      </c>
      <c r="G34" s="37">
        <v>0</v>
      </c>
      <c r="H34" s="37">
        <v>5000</v>
      </c>
      <c r="I34" s="28">
        <v>0</v>
      </c>
      <c r="J34" s="28">
        <v>0</v>
      </c>
      <c r="K34" s="29">
        <v>0</v>
      </c>
      <c r="L34" s="124"/>
      <c r="M34" s="37">
        <v>0</v>
      </c>
      <c r="N34" s="124"/>
      <c r="O34" s="28">
        <v>5000</v>
      </c>
      <c r="P34" s="27">
        <v>1</v>
      </c>
    </row>
    <row r="35" spans="1:16" s="34" customFormat="1" x14ac:dyDescent="0.25">
      <c r="A35" s="26" t="s">
        <v>405</v>
      </c>
      <c r="B35" s="26" t="s">
        <v>206</v>
      </c>
      <c r="C35" s="26" t="s">
        <v>234</v>
      </c>
      <c r="D35" s="26" t="s">
        <v>233</v>
      </c>
      <c r="E35" s="26" t="s">
        <v>236</v>
      </c>
      <c r="F35" s="37">
        <v>140</v>
      </c>
      <c r="G35" s="37">
        <v>0</v>
      </c>
      <c r="H35" s="37">
        <v>140</v>
      </c>
      <c r="I35" s="28">
        <v>0</v>
      </c>
      <c r="J35" s="28">
        <v>0</v>
      </c>
      <c r="K35" s="29">
        <v>0</v>
      </c>
      <c r="L35" s="124"/>
      <c r="M35" s="37">
        <v>0</v>
      </c>
      <c r="N35" s="124"/>
      <c r="O35" s="28">
        <v>140</v>
      </c>
      <c r="P35" s="27">
        <v>1</v>
      </c>
    </row>
    <row r="36" spans="1:16" s="34" customFormat="1" x14ac:dyDescent="0.25">
      <c r="A36" s="26" t="s">
        <v>406</v>
      </c>
      <c r="B36" s="26" t="s">
        <v>207</v>
      </c>
      <c r="C36" s="26" t="s">
        <v>234</v>
      </c>
      <c r="D36" s="26" t="s">
        <v>233</v>
      </c>
      <c r="E36" s="26" t="s">
        <v>237</v>
      </c>
      <c r="F36" s="37">
        <v>20000</v>
      </c>
      <c r="G36" s="37">
        <v>0</v>
      </c>
      <c r="H36" s="37">
        <v>20000</v>
      </c>
      <c r="I36" s="28">
        <v>1170.5899999999999</v>
      </c>
      <c r="J36" s="28">
        <v>0</v>
      </c>
      <c r="K36" s="29">
        <v>0</v>
      </c>
      <c r="L36" s="124"/>
      <c r="M36" s="37">
        <v>1170.5899999999999</v>
      </c>
      <c r="N36" s="124"/>
      <c r="O36" s="28">
        <v>18829.41</v>
      </c>
      <c r="P36" s="27">
        <v>0.94147099999999995</v>
      </c>
    </row>
    <row r="37" spans="1:16" s="34" customFormat="1" x14ac:dyDescent="0.25">
      <c r="A37" s="26" t="s">
        <v>406</v>
      </c>
      <c r="B37" s="26" t="s">
        <v>207</v>
      </c>
      <c r="C37" s="26" t="s">
        <v>234</v>
      </c>
      <c r="D37" s="26" t="s">
        <v>233</v>
      </c>
      <c r="E37" s="26" t="s">
        <v>236</v>
      </c>
      <c r="F37" s="37">
        <v>560</v>
      </c>
      <c r="G37" s="37">
        <v>0</v>
      </c>
      <c r="H37" s="37">
        <v>560</v>
      </c>
      <c r="I37" s="28">
        <v>32.78</v>
      </c>
      <c r="J37" s="28">
        <v>0</v>
      </c>
      <c r="K37" s="29">
        <v>0</v>
      </c>
      <c r="L37" s="124"/>
      <c r="M37" s="37">
        <v>32.78</v>
      </c>
      <c r="N37" s="124"/>
      <c r="O37" s="28">
        <v>527.22</v>
      </c>
      <c r="P37" s="27">
        <v>0.94146399999999997</v>
      </c>
    </row>
    <row r="38" spans="1:16" s="34" customFormat="1" x14ac:dyDescent="0.25">
      <c r="A38" s="26" t="s">
        <v>407</v>
      </c>
      <c r="B38" s="26" t="s">
        <v>209</v>
      </c>
      <c r="C38" s="26" t="s">
        <v>234</v>
      </c>
      <c r="D38" s="26" t="s">
        <v>233</v>
      </c>
      <c r="E38" s="26" t="s">
        <v>237</v>
      </c>
      <c r="F38" s="37">
        <v>30000</v>
      </c>
      <c r="G38" s="37">
        <v>0</v>
      </c>
      <c r="H38" s="37">
        <v>30000</v>
      </c>
      <c r="I38" s="28">
        <v>23978.46</v>
      </c>
      <c r="J38" s="28">
        <v>0</v>
      </c>
      <c r="K38" s="29">
        <v>0</v>
      </c>
      <c r="L38" s="124"/>
      <c r="M38" s="37">
        <v>23978.46</v>
      </c>
      <c r="N38" s="124"/>
      <c r="O38" s="28">
        <v>6021.54</v>
      </c>
      <c r="P38" s="27">
        <v>0.20071800000000001</v>
      </c>
    </row>
    <row r="39" spans="1:16" s="34" customFormat="1" x14ac:dyDescent="0.25">
      <c r="A39" s="26" t="s">
        <v>407</v>
      </c>
      <c r="B39" s="26" t="s">
        <v>209</v>
      </c>
      <c r="C39" s="26" t="s">
        <v>234</v>
      </c>
      <c r="D39" s="26" t="s">
        <v>233</v>
      </c>
      <c r="E39" s="26" t="s">
        <v>236</v>
      </c>
      <c r="F39" s="37">
        <v>840</v>
      </c>
      <c r="G39" s="37">
        <v>0</v>
      </c>
      <c r="H39" s="37">
        <v>840</v>
      </c>
      <c r="I39" s="28">
        <v>671.4</v>
      </c>
      <c r="J39" s="28">
        <v>0</v>
      </c>
      <c r="K39" s="29">
        <v>0</v>
      </c>
      <c r="L39" s="124"/>
      <c r="M39" s="37">
        <v>671.4</v>
      </c>
      <c r="N39" s="124"/>
      <c r="O39" s="28">
        <v>168.6</v>
      </c>
      <c r="P39" s="27">
        <v>0.200714</v>
      </c>
    </row>
    <row r="40" spans="1:16" s="34" customFormat="1" x14ac:dyDescent="0.25">
      <c r="A40" s="26" t="s">
        <v>408</v>
      </c>
      <c r="B40" s="26" t="s">
        <v>211</v>
      </c>
      <c r="C40" s="26" t="s">
        <v>234</v>
      </c>
      <c r="D40" s="26" t="s">
        <v>233</v>
      </c>
      <c r="E40" s="26" t="s">
        <v>237</v>
      </c>
      <c r="F40" s="37">
        <v>5000</v>
      </c>
      <c r="G40" s="37">
        <v>0</v>
      </c>
      <c r="H40" s="37">
        <v>5000</v>
      </c>
      <c r="I40" s="28">
        <v>1400</v>
      </c>
      <c r="J40" s="28">
        <v>0</v>
      </c>
      <c r="K40" s="29">
        <v>0</v>
      </c>
      <c r="L40" s="124"/>
      <c r="M40" s="37">
        <v>1400</v>
      </c>
      <c r="N40" s="124"/>
      <c r="O40" s="28">
        <v>3600</v>
      </c>
      <c r="P40" s="27">
        <v>0.72</v>
      </c>
    </row>
    <row r="41" spans="1:16" s="34" customFormat="1" x14ac:dyDescent="0.25">
      <c r="A41" s="26" t="s">
        <v>408</v>
      </c>
      <c r="B41" s="26" t="s">
        <v>211</v>
      </c>
      <c r="C41" s="26" t="s">
        <v>234</v>
      </c>
      <c r="D41" s="26" t="s">
        <v>233</v>
      </c>
      <c r="E41" s="26" t="s">
        <v>236</v>
      </c>
      <c r="F41" s="37">
        <v>140</v>
      </c>
      <c r="G41" s="37">
        <v>0</v>
      </c>
      <c r="H41" s="37">
        <v>140</v>
      </c>
      <c r="I41" s="28">
        <v>39.200000000000003</v>
      </c>
      <c r="J41" s="28">
        <v>0</v>
      </c>
      <c r="K41" s="29">
        <v>0</v>
      </c>
      <c r="L41" s="124"/>
      <c r="M41" s="37">
        <v>39.200000000000003</v>
      </c>
      <c r="N41" s="124"/>
      <c r="O41" s="28">
        <v>100.8</v>
      </c>
      <c r="P41" s="27">
        <v>0.72</v>
      </c>
    </row>
    <row r="42" spans="1:16" s="34" customFormat="1" x14ac:dyDescent="0.25">
      <c r="A42" s="26" t="s">
        <v>409</v>
      </c>
      <c r="B42" s="26" t="s">
        <v>213</v>
      </c>
      <c r="C42" s="26" t="s">
        <v>234</v>
      </c>
      <c r="D42" s="26" t="s">
        <v>233</v>
      </c>
      <c r="E42" s="26" t="s">
        <v>237</v>
      </c>
      <c r="F42" s="37">
        <v>10000</v>
      </c>
      <c r="G42" s="37">
        <v>0</v>
      </c>
      <c r="H42" s="37">
        <v>10000</v>
      </c>
      <c r="I42" s="28">
        <v>0</v>
      </c>
      <c r="J42" s="28">
        <v>0</v>
      </c>
      <c r="K42" s="29">
        <v>0</v>
      </c>
      <c r="L42" s="124"/>
      <c r="M42" s="37">
        <v>0</v>
      </c>
      <c r="N42" s="124"/>
      <c r="O42" s="28">
        <v>10000</v>
      </c>
      <c r="P42" s="27">
        <v>1</v>
      </c>
    </row>
    <row r="43" spans="1:16" s="34" customFormat="1" x14ac:dyDescent="0.25">
      <c r="A43" s="26" t="s">
        <v>409</v>
      </c>
      <c r="B43" s="26" t="s">
        <v>213</v>
      </c>
      <c r="C43" s="26" t="s">
        <v>234</v>
      </c>
      <c r="D43" s="26" t="s">
        <v>233</v>
      </c>
      <c r="E43" s="26" t="s">
        <v>236</v>
      </c>
      <c r="F43" s="37">
        <v>280</v>
      </c>
      <c r="G43" s="37">
        <v>0</v>
      </c>
      <c r="H43" s="37">
        <v>280</v>
      </c>
      <c r="I43" s="28">
        <v>7841</v>
      </c>
      <c r="J43" s="28">
        <v>0</v>
      </c>
      <c r="K43" s="29">
        <v>0</v>
      </c>
      <c r="L43" s="124"/>
      <c r="M43" s="37">
        <v>7841</v>
      </c>
      <c r="N43" s="124"/>
      <c r="O43" s="28">
        <v>-7561</v>
      </c>
      <c r="P43" s="27">
        <v>-27.003571000000001</v>
      </c>
    </row>
    <row r="44" spans="1:16" s="34" customFormat="1" x14ac:dyDescent="0.25">
      <c r="A44" s="26" t="s">
        <v>410</v>
      </c>
      <c r="B44" s="26" t="s">
        <v>214</v>
      </c>
      <c r="C44" s="26" t="s">
        <v>234</v>
      </c>
      <c r="D44" s="26" t="s">
        <v>233</v>
      </c>
      <c r="E44" s="26" t="s">
        <v>237</v>
      </c>
      <c r="F44" s="37">
        <v>7000</v>
      </c>
      <c r="G44" s="37">
        <v>0</v>
      </c>
      <c r="H44" s="37">
        <v>7000</v>
      </c>
      <c r="I44" s="28">
        <v>129</v>
      </c>
      <c r="J44" s="28">
        <v>0</v>
      </c>
      <c r="K44" s="29">
        <v>0</v>
      </c>
      <c r="L44" s="124"/>
      <c r="M44" s="37">
        <v>129</v>
      </c>
      <c r="N44" s="124"/>
      <c r="O44" s="28">
        <v>6871</v>
      </c>
      <c r="P44" s="27">
        <v>0.98157099999999997</v>
      </c>
    </row>
    <row r="45" spans="1:16" s="34" customFormat="1" x14ac:dyDescent="0.25">
      <c r="A45" s="26" t="s">
        <v>410</v>
      </c>
      <c r="B45" s="26" t="s">
        <v>214</v>
      </c>
      <c r="C45" s="26" t="s">
        <v>234</v>
      </c>
      <c r="D45" s="26" t="s">
        <v>233</v>
      </c>
      <c r="E45" s="26" t="s">
        <v>236</v>
      </c>
      <c r="F45" s="37">
        <v>196</v>
      </c>
      <c r="G45" s="37">
        <v>0</v>
      </c>
      <c r="H45" s="37">
        <v>196</v>
      </c>
      <c r="I45" s="28">
        <v>3.61</v>
      </c>
      <c r="J45" s="28">
        <v>0</v>
      </c>
      <c r="K45" s="29">
        <v>0</v>
      </c>
      <c r="L45" s="124"/>
      <c r="M45" s="37">
        <v>3.61</v>
      </c>
      <c r="N45" s="124"/>
      <c r="O45" s="28">
        <v>192.39</v>
      </c>
      <c r="P45" s="27">
        <v>0.98158199999999995</v>
      </c>
    </row>
    <row r="46" spans="1:16" s="34" customFormat="1" x14ac:dyDescent="0.25">
      <c r="A46" s="26" t="s">
        <v>313</v>
      </c>
      <c r="B46" s="26" t="s">
        <v>97</v>
      </c>
      <c r="C46" s="26" t="s">
        <v>234</v>
      </c>
      <c r="D46" s="26" t="s">
        <v>233</v>
      </c>
      <c r="E46" s="26" t="s">
        <v>237</v>
      </c>
      <c r="F46" s="37">
        <v>124465</v>
      </c>
      <c r="G46" s="37">
        <v>0</v>
      </c>
      <c r="H46" s="37">
        <v>0</v>
      </c>
      <c r="I46" s="37">
        <v>0</v>
      </c>
      <c r="J46" s="37">
        <v>0</v>
      </c>
      <c r="K46" s="37">
        <v>0</v>
      </c>
      <c r="L46" s="37">
        <v>0</v>
      </c>
      <c r="M46" s="37">
        <v>0</v>
      </c>
      <c r="N46" s="37">
        <v>0</v>
      </c>
      <c r="O46" s="37">
        <v>0</v>
      </c>
      <c r="P46" s="37">
        <v>0</v>
      </c>
    </row>
    <row r="47" spans="1:16" s="34" customFormat="1" x14ac:dyDescent="0.25">
      <c r="A47" s="26" t="s">
        <v>313</v>
      </c>
      <c r="B47" s="26" t="s">
        <v>97</v>
      </c>
      <c r="C47" s="26" t="s">
        <v>234</v>
      </c>
      <c r="D47" s="26" t="s">
        <v>233</v>
      </c>
      <c r="E47" s="26" t="s">
        <v>239</v>
      </c>
      <c r="F47" s="37">
        <v>1000</v>
      </c>
      <c r="G47" s="37">
        <v>0</v>
      </c>
      <c r="H47" s="37">
        <v>0</v>
      </c>
      <c r="I47" s="37">
        <v>0</v>
      </c>
      <c r="J47" s="37">
        <v>0</v>
      </c>
      <c r="K47" s="37">
        <v>0</v>
      </c>
      <c r="L47" s="37">
        <v>0</v>
      </c>
      <c r="M47" s="37">
        <v>0</v>
      </c>
      <c r="N47" s="37">
        <v>0</v>
      </c>
      <c r="O47" s="37">
        <v>0</v>
      </c>
      <c r="P47" s="37">
        <v>0</v>
      </c>
    </row>
    <row r="48" spans="1:16" s="34" customFormat="1" x14ac:dyDescent="0.25">
      <c r="A48" s="26" t="s">
        <v>313</v>
      </c>
      <c r="B48" s="26" t="s">
        <v>97</v>
      </c>
      <c r="C48" s="26" t="s">
        <v>234</v>
      </c>
      <c r="D48" s="26" t="s">
        <v>233</v>
      </c>
      <c r="E48" s="26" t="s">
        <v>236</v>
      </c>
      <c r="F48" s="37">
        <v>6219.42</v>
      </c>
      <c r="G48" s="37">
        <v>0</v>
      </c>
      <c r="H48" s="37">
        <v>0</v>
      </c>
      <c r="I48" s="37">
        <v>0</v>
      </c>
      <c r="J48" s="37">
        <v>0</v>
      </c>
      <c r="K48" s="37">
        <v>0</v>
      </c>
      <c r="L48" s="37">
        <v>0</v>
      </c>
      <c r="M48" s="37">
        <v>0</v>
      </c>
      <c r="N48" s="37">
        <v>0</v>
      </c>
      <c r="O48" s="37">
        <v>0</v>
      </c>
      <c r="P48" s="37">
        <v>0</v>
      </c>
    </row>
    <row r="49" spans="1:16" s="34" customFormat="1" x14ac:dyDescent="0.25">
      <c r="A49" s="26" t="s">
        <v>313</v>
      </c>
      <c r="B49" s="26" t="s">
        <v>97</v>
      </c>
      <c r="C49" s="26" t="s">
        <v>234</v>
      </c>
      <c r="D49" s="26" t="s">
        <v>233</v>
      </c>
      <c r="E49" s="26" t="s">
        <v>232</v>
      </c>
      <c r="F49" s="37">
        <v>61943</v>
      </c>
      <c r="G49" s="37">
        <v>0</v>
      </c>
      <c r="H49" s="37">
        <v>0</v>
      </c>
      <c r="I49" s="37">
        <v>0</v>
      </c>
      <c r="J49" s="37">
        <v>0</v>
      </c>
      <c r="K49" s="37">
        <v>0</v>
      </c>
      <c r="L49" s="37">
        <v>0</v>
      </c>
      <c r="M49" s="37">
        <v>0</v>
      </c>
      <c r="N49" s="37">
        <v>0</v>
      </c>
      <c r="O49" s="37">
        <v>0</v>
      </c>
      <c r="P49" s="37">
        <v>0</v>
      </c>
    </row>
    <row r="50" spans="1:16" s="34" customFormat="1" x14ac:dyDescent="0.25">
      <c r="A50" s="26" t="s">
        <v>312</v>
      </c>
      <c r="B50" s="26" t="s">
        <v>98</v>
      </c>
      <c r="C50" s="26" t="s">
        <v>234</v>
      </c>
      <c r="D50" s="26" t="s">
        <v>233</v>
      </c>
      <c r="E50" s="26" t="s">
        <v>241</v>
      </c>
      <c r="F50" s="37">
        <v>119548</v>
      </c>
      <c r="G50" s="37">
        <v>0</v>
      </c>
      <c r="H50" s="37">
        <v>0</v>
      </c>
      <c r="I50" s="37">
        <v>0</v>
      </c>
      <c r="J50" s="37">
        <v>0</v>
      </c>
      <c r="K50" s="37">
        <v>0</v>
      </c>
      <c r="L50" s="37">
        <v>0</v>
      </c>
      <c r="M50" s="37">
        <v>0</v>
      </c>
      <c r="N50" s="37">
        <v>0</v>
      </c>
      <c r="O50" s="37">
        <v>0</v>
      </c>
      <c r="P50" s="37">
        <v>0</v>
      </c>
    </row>
    <row r="51" spans="1:16" s="34" customFormat="1" x14ac:dyDescent="0.25">
      <c r="A51" s="26" t="s">
        <v>312</v>
      </c>
      <c r="B51" s="26" t="s">
        <v>98</v>
      </c>
      <c r="C51" s="26" t="s">
        <v>234</v>
      </c>
      <c r="D51" s="26" t="s">
        <v>233</v>
      </c>
      <c r="E51" s="26" t="s">
        <v>232</v>
      </c>
      <c r="F51" s="37">
        <v>82465</v>
      </c>
      <c r="G51" s="37">
        <v>0</v>
      </c>
      <c r="H51" s="37">
        <v>0</v>
      </c>
      <c r="I51" s="37">
        <v>0</v>
      </c>
      <c r="J51" s="37">
        <v>0</v>
      </c>
      <c r="K51" s="37">
        <v>0</v>
      </c>
      <c r="L51" s="37">
        <v>0</v>
      </c>
      <c r="M51" s="37">
        <v>0</v>
      </c>
      <c r="N51" s="37">
        <v>0</v>
      </c>
      <c r="O51" s="37">
        <v>0</v>
      </c>
      <c r="P51" s="37">
        <v>0</v>
      </c>
    </row>
    <row r="52" spans="1:16" s="34" customFormat="1" x14ac:dyDescent="0.25">
      <c r="A52" s="26" t="s">
        <v>312</v>
      </c>
      <c r="B52" s="26" t="s">
        <v>98</v>
      </c>
      <c r="C52" s="26" t="s">
        <v>234</v>
      </c>
      <c r="D52" s="26" t="s">
        <v>233</v>
      </c>
      <c r="E52" s="26" t="s">
        <v>237</v>
      </c>
      <c r="F52" s="37">
        <v>36545</v>
      </c>
      <c r="G52" s="37">
        <v>0</v>
      </c>
      <c r="H52" s="37">
        <v>0</v>
      </c>
      <c r="I52" s="37">
        <v>0</v>
      </c>
      <c r="J52" s="37">
        <v>0</v>
      </c>
      <c r="K52" s="37">
        <v>0</v>
      </c>
      <c r="L52" s="37">
        <v>0</v>
      </c>
      <c r="M52" s="37">
        <v>0</v>
      </c>
      <c r="N52" s="37">
        <v>0</v>
      </c>
      <c r="O52" s="37">
        <v>0</v>
      </c>
      <c r="P52" s="37">
        <v>0</v>
      </c>
    </row>
    <row r="53" spans="1:16" s="34" customFormat="1" x14ac:dyDescent="0.25">
      <c r="A53" s="26" t="s">
        <v>311</v>
      </c>
      <c r="B53" s="26" t="s">
        <v>99</v>
      </c>
      <c r="C53" s="26" t="s">
        <v>234</v>
      </c>
      <c r="D53" s="26" t="s">
        <v>233</v>
      </c>
      <c r="E53" s="26" t="s">
        <v>237</v>
      </c>
      <c r="F53" s="37">
        <v>93390</v>
      </c>
      <c r="G53" s="37">
        <v>0</v>
      </c>
      <c r="H53" s="37">
        <v>93390</v>
      </c>
      <c r="I53" s="28">
        <v>62454.26</v>
      </c>
      <c r="J53" s="28">
        <v>0</v>
      </c>
      <c r="K53" s="29">
        <v>0</v>
      </c>
      <c r="L53" s="124"/>
      <c r="M53" s="37">
        <v>62454.26</v>
      </c>
      <c r="N53" s="124"/>
      <c r="O53" s="28">
        <v>30935.74</v>
      </c>
      <c r="P53" s="27">
        <v>0.33125300000000002</v>
      </c>
    </row>
    <row r="54" spans="1:16" s="34" customFormat="1" x14ac:dyDescent="0.25">
      <c r="A54" s="26" t="s">
        <v>311</v>
      </c>
      <c r="B54" s="26" t="s">
        <v>99</v>
      </c>
      <c r="C54" s="26" t="s">
        <v>234</v>
      </c>
      <c r="D54" s="26" t="s">
        <v>233</v>
      </c>
      <c r="E54" s="26" t="s">
        <v>236</v>
      </c>
      <c r="F54" s="37">
        <v>3365.04</v>
      </c>
      <c r="G54" s="37">
        <v>0</v>
      </c>
      <c r="H54" s="37">
        <v>3365.04</v>
      </c>
      <c r="I54" s="28">
        <v>2166.36</v>
      </c>
      <c r="J54" s="28">
        <v>0</v>
      </c>
      <c r="K54" s="29">
        <v>0</v>
      </c>
      <c r="L54" s="124"/>
      <c r="M54" s="37">
        <v>2166.36</v>
      </c>
      <c r="N54" s="124"/>
      <c r="O54" s="28">
        <v>1198.68</v>
      </c>
      <c r="P54" s="27">
        <v>0.35621599999999998</v>
      </c>
    </row>
    <row r="55" spans="1:16" s="34" customFormat="1" x14ac:dyDescent="0.25">
      <c r="A55" s="26" t="s">
        <v>311</v>
      </c>
      <c r="B55" s="26" t="s">
        <v>99</v>
      </c>
      <c r="C55" s="26" t="s">
        <v>234</v>
      </c>
      <c r="D55" s="26" t="s">
        <v>233</v>
      </c>
      <c r="E55" s="26" t="s">
        <v>232</v>
      </c>
      <c r="F55" s="37">
        <v>26790</v>
      </c>
      <c r="G55" s="37">
        <v>0</v>
      </c>
      <c r="H55" s="37">
        <v>26790</v>
      </c>
      <c r="I55" s="28">
        <v>14915.81</v>
      </c>
      <c r="J55" s="28">
        <v>0</v>
      </c>
      <c r="K55" s="29">
        <v>0</v>
      </c>
      <c r="L55" s="124"/>
      <c r="M55" s="37">
        <v>14915.81</v>
      </c>
      <c r="N55" s="124"/>
      <c r="O55" s="28">
        <v>11874.19</v>
      </c>
      <c r="P55" s="27">
        <v>0.44323200000000001</v>
      </c>
    </row>
    <row r="56" spans="1:16" s="34" customFormat="1" x14ac:dyDescent="0.25">
      <c r="A56" s="26" t="s">
        <v>310</v>
      </c>
      <c r="B56" s="26" t="s">
        <v>101</v>
      </c>
      <c r="C56" s="26" t="s">
        <v>234</v>
      </c>
      <c r="D56" s="26" t="s">
        <v>233</v>
      </c>
      <c r="E56" s="26" t="s">
        <v>237</v>
      </c>
      <c r="F56" s="37">
        <v>13250</v>
      </c>
      <c r="G56" s="37">
        <v>-1721.63</v>
      </c>
      <c r="H56" s="37">
        <v>11528.37</v>
      </c>
      <c r="I56" s="28">
        <v>8338.2000000000007</v>
      </c>
      <c r="J56" s="28">
        <v>0</v>
      </c>
      <c r="K56" s="29">
        <v>0</v>
      </c>
      <c r="L56" s="124"/>
      <c r="M56" s="37">
        <v>8338.2000000000007</v>
      </c>
      <c r="N56" s="124"/>
      <c r="O56" s="28">
        <v>3190.17</v>
      </c>
      <c r="P56" s="27">
        <v>0.276723</v>
      </c>
    </row>
    <row r="57" spans="1:16" s="34" customFormat="1" x14ac:dyDescent="0.25">
      <c r="A57" s="26" t="s">
        <v>310</v>
      </c>
      <c r="B57" s="26" t="s">
        <v>101</v>
      </c>
      <c r="C57" s="26" t="s">
        <v>234</v>
      </c>
      <c r="D57" s="26" t="s">
        <v>233</v>
      </c>
      <c r="E57" s="26" t="s">
        <v>236</v>
      </c>
      <c r="F57" s="37">
        <v>2322.1999999999998</v>
      </c>
      <c r="G57" s="37">
        <v>0</v>
      </c>
      <c r="H57" s="37">
        <v>2322.1999999999998</v>
      </c>
      <c r="I57" s="28">
        <v>2115.1</v>
      </c>
      <c r="J57" s="28">
        <v>0</v>
      </c>
      <c r="K57" s="29">
        <v>0</v>
      </c>
      <c r="L57" s="124"/>
      <c r="M57" s="37">
        <v>2115.1</v>
      </c>
      <c r="N57" s="124"/>
      <c r="O57" s="28">
        <v>207.1</v>
      </c>
      <c r="P57" s="27">
        <v>8.9182999999999998E-2</v>
      </c>
    </row>
    <row r="58" spans="1:16" s="34" customFormat="1" x14ac:dyDescent="0.25">
      <c r="A58" s="26" t="s">
        <v>310</v>
      </c>
      <c r="B58" s="26" t="s">
        <v>101</v>
      </c>
      <c r="C58" s="26" t="s">
        <v>234</v>
      </c>
      <c r="D58" s="26" t="s">
        <v>233</v>
      </c>
      <c r="E58" s="26" t="s">
        <v>232</v>
      </c>
      <c r="F58" s="37">
        <v>9200</v>
      </c>
      <c r="G58" s="37">
        <v>0</v>
      </c>
      <c r="H58" s="37">
        <v>9200</v>
      </c>
      <c r="I58" s="28">
        <v>4993.57</v>
      </c>
      <c r="J58" s="28">
        <v>0</v>
      </c>
      <c r="K58" s="29">
        <v>0</v>
      </c>
      <c r="L58" s="124"/>
      <c r="M58" s="37">
        <v>4993.57</v>
      </c>
      <c r="N58" s="124"/>
      <c r="O58" s="28">
        <v>4206.43</v>
      </c>
      <c r="P58" s="27">
        <v>0.45722099999999999</v>
      </c>
    </row>
    <row r="59" spans="1:16" s="34" customFormat="1" x14ac:dyDescent="0.25">
      <c r="A59" s="26" t="s">
        <v>310</v>
      </c>
      <c r="B59" s="26" t="s">
        <v>101</v>
      </c>
      <c r="C59" s="26" t="s">
        <v>234</v>
      </c>
      <c r="D59" s="26" t="s">
        <v>233</v>
      </c>
      <c r="E59" s="26" t="s">
        <v>241</v>
      </c>
      <c r="F59" s="37">
        <v>60485.86</v>
      </c>
      <c r="G59" s="37">
        <v>1721.63</v>
      </c>
      <c r="H59" s="37">
        <v>62207.49</v>
      </c>
      <c r="I59" s="28">
        <v>62207.51</v>
      </c>
      <c r="J59" s="28">
        <v>0</v>
      </c>
      <c r="K59" s="29">
        <v>0</v>
      </c>
      <c r="L59" s="124"/>
      <c r="M59" s="37">
        <v>62207.51</v>
      </c>
      <c r="N59" s="124"/>
      <c r="O59" s="28">
        <v>-0.02</v>
      </c>
      <c r="P59" s="27">
        <v>0</v>
      </c>
    </row>
    <row r="60" spans="1:16" s="34" customFormat="1" x14ac:dyDescent="0.25">
      <c r="A60" s="26" t="s">
        <v>309</v>
      </c>
      <c r="B60" s="26" t="s">
        <v>159</v>
      </c>
      <c r="C60" s="26" t="s">
        <v>234</v>
      </c>
      <c r="D60" s="26" t="s">
        <v>233</v>
      </c>
      <c r="E60" s="26" t="s">
        <v>237</v>
      </c>
      <c r="F60" s="37">
        <v>3000</v>
      </c>
      <c r="G60" s="37">
        <v>0</v>
      </c>
      <c r="H60" s="37">
        <v>3000</v>
      </c>
      <c r="I60" s="28">
        <v>2625</v>
      </c>
      <c r="J60" s="28">
        <v>0</v>
      </c>
      <c r="K60" s="29">
        <v>0</v>
      </c>
      <c r="L60" s="124"/>
      <c r="M60" s="37">
        <v>2625</v>
      </c>
      <c r="N60" s="124"/>
      <c r="O60" s="28">
        <v>375</v>
      </c>
      <c r="P60" s="27">
        <v>0.125</v>
      </c>
    </row>
    <row r="61" spans="1:16" s="34" customFormat="1" x14ac:dyDescent="0.25">
      <c r="A61" s="26" t="s">
        <v>309</v>
      </c>
      <c r="B61" s="26" t="s">
        <v>159</v>
      </c>
      <c r="C61" s="26" t="s">
        <v>234</v>
      </c>
      <c r="D61" s="26" t="s">
        <v>233</v>
      </c>
      <c r="E61" s="26" t="s">
        <v>236</v>
      </c>
      <c r="F61" s="37">
        <v>84</v>
      </c>
      <c r="G61" s="37">
        <v>0</v>
      </c>
      <c r="H61" s="37">
        <v>84</v>
      </c>
      <c r="I61" s="28">
        <v>73.5</v>
      </c>
      <c r="J61" s="28">
        <v>0</v>
      </c>
      <c r="K61" s="29">
        <v>0</v>
      </c>
      <c r="L61" s="124"/>
      <c r="M61" s="37">
        <v>73.5</v>
      </c>
      <c r="N61" s="124"/>
      <c r="O61" s="28">
        <v>10.5</v>
      </c>
      <c r="P61" s="27">
        <v>0.125</v>
      </c>
    </row>
    <row r="62" spans="1:16" s="34" customFormat="1" x14ac:dyDescent="0.25">
      <c r="A62" s="26" t="s">
        <v>308</v>
      </c>
      <c r="B62" s="26" t="s">
        <v>161</v>
      </c>
      <c r="C62" s="26" t="s">
        <v>234</v>
      </c>
      <c r="D62" s="26" t="s">
        <v>233</v>
      </c>
      <c r="E62" s="26" t="s">
        <v>237</v>
      </c>
      <c r="F62" s="37">
        <v>4300</v>
      </c>
      <c r="G62" s="37">
        <v>0</v>
      </c>
      <c r="H62" s="37">
        <v>4300</v>
      </c>
      <c r="I62" s="28">
        <v>3718.15</v>
      </c>
      <c r="J62" s="28">
        <v>0</v>
      </c>
      <c r="K62" s="29">
        <v>0</v>
      </c>
      <c r="L62" s="124"/>
      <c r="M62" s="37">
        <v>3718.15</v>
      </c>
      <c r="N62" s="124"/>
      <c r="O62" s="28">
        <v>581.85</v>
      </c>
      <c r="P62" s="27">
        <v>0.13531399999999999</v>
      </c>
    </row>
    <row r="63" spans="1:16" s="34" customFormat="1" x14ac:dyDescent="0.25">
      <c r="A63" s="26" t="s">
        <v>308</v>
      </c>
      <c r="B63" s="26" t="s">
        <v>161</v>
      </c>
      <c r="C63" s="26" t="s">
        <v>234</v>
      </c>
      <c r="D63" s="26" t="s">
        <v>233</v>
      </c>
      <c r="E63" s="26" t="s">
        <v>236</v>
      </c>
      <c r="F63" s="37">
        <v>120.4</v>
      </c>
      <c r="G63" s="37">
        <v>0</v>
      </c>
      <c r="H63" s="37">
        <v>120.4</v>
      </c>
      <c r="I63" s="28">
        <v>104.11</v>
      </c>
      <c r="J63" s="28">
        <v>0</v>
      </c>
      <c r="K63" s="29">
        <v>0</v>
      </c>
      <c r="L63" s="124"/>
      <c r="M63" s="37">
        <v>104.11</v>
      </c>
      <c r="N63" s="124"/>
      <c r="O63" s="28">
        <v>16.29</v>
      </c>
      <c r="P63" s="27">
        <v>0.135299</v>
      </c>
    </row>
    <row r="64" spans="1:16" s="34" customFormat="1" x14ac:dyDescent="0.25">
      <c r="A64" s="26" t="s">
        <v>307</v>
      </c>
      <c r="B64" s="26" t="s">
        <v>163</v>
      </c>
      <c r="C64" s="26" t="s">
        <v>234</v>
      </c>
      <c r="D64" s="26" t="s">
        <v>233</v>
      </c>
      <c r="E64" s="26" t="s">
        <v>237</v>
      </c>
      <c r="F64" s="37">
        <v>7000</v>
      </c>
      <c r="G64" s="37">
        <v>0</v>
      </c>
      <c r="H64" s="37">
        <v>7000</v>
      </c>
      <c r="I64" s="28">
        <v>6434.07</v>
      </c>
      <c r="J64" s="28">
        <v>0</v>
      </c>
      <c r="K64" s="29">
        <v>0</v>
      </c>
      <c r="L64" s="124"/>
      <c r="M64" s="37">
        <v>6434.07</v>
      </c>
      <c r="N64" s="124"/>
      <c r="O64" s="28">
        <v>565.92999999999995</v>
      </c>
      <c r="P64" s="27">
        <v>8.0847000000000002E-2</v>
      </c>
    </row>
    <row r="65" spans="1:16" s="34" customFormat="1" x14ac:dyDescent="0.25">
      <c r="A65" s="26" t="s">
        <v>307</v>
      </c>
      <c r="B65" s="26" t="s">
        <v>163</v>
      </c>
      <c r="C65" s="26" t="s">
        <v>234</v>
      </c>
      <c r="D65" s="26" t="s">
        <v>233</v>
      </c>
      <c r="E65" s="26" t="s">
        <v>236</v>
      </c>
      <c r="F65" s="37">
        <v>196</v>
      </c>
      <c r="G65" s="37">
        <v>0</v>
      </c>
      <c r="H65" s="37">
        <v>196</v>
      </c>
      <c r="I65" s="28">
        <v>180.15</v>
      </c>
      <c r="J65" s="28">
        <v>0</v>
      </c>
      <c r="K65" s="29">
        <v>0</v>
      </c>
      <c r="L65" s="124"/>
      <c r="M65" s="37">
        <v>180.15</v>
      </c>
      <c r="N65" s="124"/>
      <c r="O65" s="28">
        <v>15.85</v>
      </c>
      <c r="P65" s="27">
        <v>8.0866999999999994E-2</v>
      </c>
    </row>
    <row r="66" spans="1:16" s="34" customFormat="1" x14ac:dyDescent="0.25">
      <c r="A66" s="26" t="s">
        <v>306</v>
      </c>
      <c r="B66" s="26" t="s">
        <v>165</v>
      </c>
      <c r="C66" s="26" t="s">
        <v>234</v>
      </c>
      <c r="D66" s="26" t="s">
        <v>233</v>
      </c>
      <c r="E66" s="26" t="s">
        <v>237</v>
      </c>
      <c r="F66" s="37">
        <v>4200</v>
      </c>
      <c r="G66" s="37">
        <v>0</v>
      </c>
      <c r="H66" s="37">
        <v>4200</v>
      </c>
      <c r="I66" s="28">
        <v>1666.49</v>
      </c>
      <c r="J66" s="28">
        <v>0</v>
      </c>
      <c r="K66" s="29">
        <v>0</v>
      </c>
      <c r="L66" s="124"/>
      <c r="M66" s="37">
        <v>1666.49</v>
      </c>
      <c r="N66" s="124"/>
      <c r="O66" s="28">
        <v>2533.5100000000002</v>
      </c>
      <c r="P66" s="27">
        <v>0.603217</v>
      </c>
    </row>
    <row r="67" spans="1:16" s="34" customFormat="1" x14ac:dyDescent="0.25">
      <c r="A67" s="26" t="s">
        <v>306</v>
      </c>
      <c r="B67" s="26" t="s">
        <v>165</v>
      </c>
      <c r="C67" s="26" t="s">
        <v>234</v>
      </c>
      <c r="D67" s="26" t="s">
        <v>233</v>
      </c>
      <c r="E67" s="26" t="s">
        <v>236</v>
      </c>
      <c r="F67" s="37">
        <v>299.60000000000002</v>
      </c>
      <c r="G67" s="37">
        <v>0</v>
      </c>
      <c r="H67" s="37">
        <v>299.60000000000002</v>
      </c>
      <c r="I67" s="28">
        <v>53.84</v>
      </c>
      <c r="J67" s="28">
        <v>0</v>
      </c>
      <c r="K67" s="29">
        <v>0</v>
      </c>
      <c r="L67" s="124"/>
      <c r="M67" s="37">
        <v>53.84</v>
      </c>
      <c r="N67" s="124"/>
      <c r="O67" s="28">
        <v>245.76</v>
      </c>
      <c r="P67" s="27">
        <v>0.82029399999999997</v>
      </c>
    </row>
    <row r="68" spans="1:16" s="34" customFormat="1" x14ac:dyDescent="0.25">
      <c r="A68" s="26" t="s">
        <v>306</v>
      </c>
      <c r="B68" s="26" t="s">
        <v>165</v>
      </c>
      <c r="C68" s="26" t="s">
        <v>234</v>
      </c>
      <c r="D68" s="26" t="s">
        <v>233</v>
      </c>
      <c r="E68" s="26" t="s">
        <v>232</v>
      </c>
      <c r="F68" s="37">
        <v>6500</v>
      </c>
      <c r="G68" s="37">
        <v>0</v>
      </c>
      <c r="H68" s="37">
        <v>6500</v>
      </c>
      <c r="I68" s="28">
        <v>256.51</v>
      </c>
      <c r="J68" s="28">
        <v>0</v>
      </c>
      <c r="K68" s="29">
        <v>0</v>
      </c>
      <c r="L68" s="124"/>
      <c r="M68" s="37">
        <v>256.51</v>
      </c>
      <c r="N68" s="124"/>
      <c r="O68" s="28">
        <v>6243.49</v>
      </c>
      <c r="P68" s="27">
        <v>0.96053699999999997</v>
      </c>
    </row>
    <row r="69" spans="1:16" s="34" customFormat="1" x14ac:dyDescent="0.25">
      <c r="A69" s="26" t="s">
        <v>305</v>
      </c>
      <c r="B69" s="26" t="s">
        <v>167</v>
      </c>
      <c r="C69" s="26" t="s">
        <v>234</v>
      </c>
      <c r="D69" s="26" t="s">
        <v>233</v>
      </c>
      <c r="E69" s="26" t="s">
        <v>237</v>
      </c>
      <c r="F69" s="37">
        <v>12953</v>
      </c>
      <c r="G69" s="37">
        <v>0</v>
      </c>
      <c r="H69" s="37">
        <v>12953</v>
      </c>
      <c r="I69" s="28">
        <v>10782.86</v>
      </c>
      <c r="J69" s="28">
        <v>0</v>
      </c>
      <c r="K69" s="29">
        <v>0</v>
      </c>
      <c r="L69" s="124"/>
      <c r="M69" s="37">
        <v>10782.86</v>
      </c>
      <c r="N69" s="124"/>
      <c r="O69" s="28">
        <v>2170.14</v>
      </c>
      <c r="P69" s="27">
        <v>0.16753999999999999</v>
      </c>
    </row>
    <row r="70" spans="1:16" s="34" customFormat="1" x14ac:dyDescent="0.25">
      <c r="A70" s="26" t="s">
        <v>305</v>
      </c>
      <c r="B70" s="26" t="s">
        <v>167</v>
      </c>
      <c r="C70" s="26" t="s">
        <v>234</v>
      </c>
      <c r="D70" s="26" t="s">
        <v>233</v>
      </c>
      <c r="E70" s="26" t="s">
        <v>236</v>
      </c>
      <c r="F70" s="37">
        <v>362.68</v>
      </c>
      <c r="G70" s="37">
        <v>0</v>
      </c>
      <c r="H70" s="37">
        <v>362.68</v>
      </c>
      <c r="I70" s="28">
        <v>301.92</v>
      </c>
      <c r="J70" s="28">
        <v>0</v>
      </c>
      <c r="K70" s="29">
        <v>0</v>
      </c>
      <c r="L70" s="124"/>
      <c r="M70" s="37">
        <v>301.92</v>
      </c>
      <c r="N70" s="124"/>
      <c r="O70" s="28">
        <v>60.76</v>
      </c>
      <c r="P70" s="27">
        <v>0.16753100000000001</v>
      </c>
    </row>
    <row r="71" spans="1:16" s="34" customFormat="1" x14ac:dyDescent="0.25">
      <c r="A71" s="26" t="s">
        <v>304</v>
      </c>
      <c r="B71" s="26" t="s">
        <v>169</v>
      </c>
      <c r="C71" s="26" t="s">
        <v>234</v>
      </c>
      <c r="D71" s="26" t="s">
        <v>233</v>
      </c>
      <c r="E71" s="26" t="s">
        <v>237</v>
      </c>
      <c r="F71" s="37">
        <v>1300</v>
      </c>
      <c r="G71" s="37">
        <v>0</v>
      </c>
      <c r="H71" s="37">
        <v>1300</v>
      </c>
      <c r="I71" s="28">
        <v>1353.23</v>
      </c>
      <c r="J71" s="28">
        <v>0</v>
      </c>
      <c r="K71" s="29">
        <v>0</v>
      </c>
      <c r="L71" s="124"/>
      <c r="M71" s="37">
        <v>1353.23</v>
      </c>
      <c r="N71" s="124"/>
      <c r="O71" s="28">
        <v>-53.23</v>
      </c>
      <c r="P71" s="27">
        <v>-4.0946000000000003E-2</v>
      </c>
    </row>
    <row r="72" spans="1:16" s="34" customFormat="1" x14ac:dyDescent="0.25">
      <c r="A72" s="26" t="s">
        <v>304</v>
      </c>
      <c r="B72" s="26" t="s">
        <v>169</v>
      </c>
      <c r="C72" s="26" t="s">
        <v>234</v>
      </c>
      <c r="D72" s="26" t="s">
        <v>233</v>
      </c>
      <c r="E72" s="26" t="s">
        <v>236</v>
      </c>
      <c r="F72" s="37">
        <v>36.4</v>
      </c>
      <c r="G72" s="37">
        <v>0</v>
      </c>
      <c r="H72" s="37">
        <v>36.4</v>
      </c>
      <c r="I72" s="28">
        <v>37.89</v>
      </c>
      <c r="J72" s="28">
        <v>0</v>
      </c>
      <c r="K72" s="29">
        <v>0</v>
      </c>
      <c r="L72" s="124"/>
      <c r="M72" s="37">
        <v>37.89</v>
      </c>
      <c r="N72" s="124"/>
      <c r="O72" s="28">
        <v>-1.49</v>
      </c>
      <c r="P72" s="27">
        <v>-4.0933999999999998E-2</v>
      </c>
    </row>
    <row r="73" spans="1:16" s="34" customFormat="1" x14ac:dyDescent="0.25">
      <c r="A73" s="26" t="s">
        <v>303</v>
      </c>
      <c r="B73" s="26" t="s">
        <v>102</v>
      </c>
      <c r="C73" s="26" t="s">
        <v>234</v>
      </c>
      <c r="D73" s="26" t="s">
        <v>233</v>
      </c>
      <c r="E73" s="26" t="s">
        <v>237</v>
      </c>
      <c r="F73" s="37">
        <v>104700</v>
      </c>
      <c r="G73" s="37">
        <v>0</v>
      </c>
      <c r="H73" s="37">
        <v>0</v>
      </c>
      <c r="I73" s="37">
        <v>0</v>
      </c>
      <c r="J73" s="37">
        <v>0</v>
      </c>
      <c r="K73" s="37">
        <v>0</v>
      </c>
      <c r="L73" s="37">
        <v>0</v>
      </c>
      <c r="M73" s="37">
        <v>0</v>
      </c>
      <c r="N73" s="37">
        <v>0</v>
      </c>
      <c r="O73" s="37">
        <v>0</v>
      </c>
      <c r="P73" s="37">
        <v>0</v>
      </c>
    </row>
    <row r="74" spans="1:16" s="34" customFormat="1" x14ac:dyDescent="0.25">
      <c r="A74" s="26" t="s">
        <v>303</v>
      </c>
      <c r="B74" s="26" t="s">
        <v>102</v>
      </c>
      <c r="C74" s="26" t="s">
        <v>234</v>
      </c>
      <c r="D74" s="26" t="s">
        <v>233</v>
      </c>
      <c r="E74" s="26" t="s">
        <v>239</v>
      </c>
      <c r="F74" s="37">
        <v>0</v>
      </c>
      <c r="G74" s="37">
        <v>0</v>
      </c>
      <c r="H74" s="37">
        <v>0</v>
      </c>
      <c r="I74" s="37">
        <v>0</v>
      </c>
      <c r="J74" s="37">
        <v>0</v>
      </c>
      <c r="K74" s="37">
        <v>0</v>
      </c>
      <c r="L74" s="37">
        <v>0</v>
      </c>
      <c r="M74" s="37">
        <v>0</v>
      </c>
      <c r="N74" s="37">
        <v>0</v>
      </c>
      <c r="O74" s="37">
        <v>0</v>
      </c>
      <c r="P74" s="37">
        <v>0</v>
      </c>
    </row>
    <row r="75" spans="1:16" s="34" customFormat="1" x14ac:dyDescent="0.25">
      <c r="A75" s="26" t="s">
        <v>303</v>
      </c>
      <c r="B75" s="26" t="s">
        <v>102</v>
      </c>
      <c r="C75" s="26" t="s">
        <v>234</v>
      </c>
      <c r="D75" s="26" t="s">
        <v>233</v>
      </c>
      <c r="E75" s="26" t="s">
        <v>236</v>
      </c>
      <c r="F75" s="37">
        <v>0</v>
      </c>
      <c r="G75" s="37">
        <v>0</v>
      </c>
      <c r="H75" s="37">
        <v>0</v>
      </c>
      <c r="I75" s="37">
        <v>0</v>
      </c>
      <c r="J75" s="37">
        <v>0</v>
      </c>
      <c r="K75" s="37">
        <v>0</v>
      </c>
      <c r="L75" s="37">
        <v>0</v>
      </c>
      <c r="M75" s="37">
        <v>0</v>
      </c>
      <c r="N75" s="37">
        <v>0</v>
      </c>
      <c r="O75" s="37">
        <v>0</v>
      </c>
      <c r="P75" s="37">
        <v>0</v>
      </c>
    </row>
    <row r="76" spans="1:16" s="34" customFormat="1" x14ac:dyDescent="0.25">
      <c r="A76" s="26" t="s">
        <v>303</v>
      </c>
      <c r="B76" s="26" t="s">
        <v>102</v>
      </c>
      <c r="C76" s="26" t="s">
        <v>234</v>
      </c>
      <c r="D76" s="26" t="s">
        <v>233</v>
      </c>
      <c r="E76" s="26" t="s">
        <v>232</v>
      </c>
      <c r="F76" s="37">
        <v>147000</v>
      </c>
      <c r="G76" s="37">
        <v>0</v>
      </c>
      <c r="H76" s="37">
        <v>0</v>
      </c>
      <c r="I76" s="37">
        <v>0</v>
      </c>
      <c r="J76" s="37">
        <v>0</v>
      </c>
      <c r="K76" s="37">
        <v>0</v>
      </c>
      <c r="L76" s="37">
        <v>0</v>
      </c>
      <c r="M76" s="37">
        <v>0</v>
      </c>
      <c r="N76" s="37">
        <v>0</v>
      </c>
      <c r="O76" s="37">
        <v>0</v>
      </c>
      <c r="P76" s="37">
        <v>0</v>
      </c>
    </row>
    <row r="77" spans="1:16" s="34" customFormat="1" x14ac:dyDescent="0.25">
      <c r="A77" s="26" t="s">
        <v>303</v>
      </c>
      <c r="B77" s="26" t="s">
        <v>102</v>
      </c>
      <c r="C77" s="26" t="s">
        <v>234</v>
      </c>
      <c r="D77" s="26" t="s">
        <v>233</v>
      </c>
      <c r="E77" s="26" t="s">
        <v>241</v>
      </c>
      <c r="F77" s="37">
        <v>47900</v>
      </c>
      <c r="G77" s="37">
        <v>0</v>
      </c>
      <c r="H77" s="37">
        <v>0</v>
      </c>
      <c r="I77" s="37">
        <v>0</v>
      </c>
      <c r="J77" s="37">
        <v>0</v>
      </c>
      <c r="K77" s="37">
        <v>0</v>
      </c>
      <c r="L77" s="37">
        <v>0</v>
      </c>
      <c r="M77" s="37">
        <v>0</v>
      </c>
      <c r="N77" s="37">
        <v>0</v>
      </c>
      <c r="O77" s="37">
        <v>0</v>
      </c>
      <c r="P77" s="37">
        <v>0</v>
      </c>
    </row>
    <row r="78" spans="1:16" s="34" customFormat="1" x14ac:dyDescent="0.25">
      <c r="A78" s="26" t="s">
        <v>302</v>
      </c>
      <c r="B78" s="26" t="s">
        <v>183</v>
      </c>
      <c r="C78" s="26" t="s">
        <v>234</v>
      </c>
      <c r="D78" s="26" t="s">
        <v>233</v>
      </c>
      <c r="E78" s="26" t="s">
        <v>237</v>
      </c>
      <c r="F78" s="37">
        <v>5600</v>
      </c>
      <c r="G78" s="37">
        <v>0</v>
      </c>
      <c r="H78" s="37">
        <v>5600</v>
      </c>
      <c r="I78" s="28">
        <v>4999.3500000000004</v>
      </c>
      <c r="J78" s="28">
        <v>0</v>
      </c>
      <c r="K78" s="29">
        <v>0</v>
      </c>
      <c r="L78" s="124"/>
      <c r="M78" s="37">
        <v>4999.3500000000004</v>
      </c>
      <c r="N78" s="124"/>
      <c r="O78" s="28">
        <v>600.65</v>
      </c>
      <c r="P78" s="27">
        <v>0.10725899999999999</v>
      </c>
    </row>
    <row r="79" spans="1:16" s="34" customFormat="1" x14ac:dyDescent="0.25">
      <c r="A79" s="26" t="s">
        <v>302</v>
      </c>
      <c r="B79" s="26" t="s">
        <v>183</v>
      </c>
      <c r="C79" s="26" t="s">
        <v>234</v>
      </c>
      <c r="D79" s="26" t="s">
        <v>233</v>
      </c>
      <c r="E79" s="26" t="s">
        <v>236</v>
      </c>
      <c r="F79" s="37">
        <v>156.80000000000001</v>
      </c>
      <c r="G79" s="37">
        <v>0</v>
      </c>
      <c r="H79" s="37">
        <v>156.80000000000001</v>
      </c>
      <c r="I79" s="28">
        <v>139.97999999999999</v>
      </c>
      <c r="J79" s="28">
        <v>0</v>
      </c>
      <c r="K79" s="29">
        <v>0</v>
      </c>
      <c r="L79" s="124"/>
      <c r="M79" s="37">
        <v>139.97999999999999</v>
      </c>
      <c r="N79" s="124"/>
      <c r="O79" s="28">
        <v>16.82</v>
      </c>
      <c r="P79" s="27">
        <v>0.10727</v>
      </c>
    </row>
    <row r="80" spans="1:16" s="34" customFormat="1" x14ac:dyDescent="0.25">
      <c r="A80" s="26" t="s">
        <v>301</v>
      </c>
      <c r="B80" s="26" t="s">
        <v>104</v>
      </c>
      <c r="C80" s="26" t="s">
        <v>234</v>
      </c>
      <c r="D80" s="26" t="s">
        <v>233</v>
      </c>
      <c r="E80" s="26" t="s">
        <v>237</v>
      </c>
      <c r="F80" s="37">
        <v>90500</v>
      </c>
      <c r="G80" s="37">
        <v>0</v>
      </c>
      <c r="H80" s="37">
        <v>90500</v>
      </c>
      <c r="I80" s="28">
        <v>85436.6</v>
      </c>
      <c r="J80" s="28">
        <v>0</v>
      </c>
      <c r="K80" s="29">
        <v>0</v>
      </c>
      <c r="L80" s="124"/>
      <c r="M80" s="37">
        <v>85436.6</v>
      </c>
      <c r="N80" s="124"/>
      <c r="O80" s="28">
        <v>5063.3999999999996</v>
      </c>
      <c r="P80" s="27">
        <v>5.5948999999999999E-2</v>
      </c>
    </row>
    <row r="81" spans="1:16" s="34" customFormat="1" x14ac:dyDescent="0.25">
      <c r="A81" s="26" t="s">
        <v>301</v>
      </c>
      <c r="B81" s="26" t="s">
        <v>104</v>
      </c>
      <c r="C81" s="26" t="s">
        <v>234</v>
      </c>
      <c r="D81" s="26" t="s">
        <v>233</v>
      </c>
      <c r="E81" s="26" t="s">
        <v>236</v>
      </c>
      <c r="F81" s="37">
        <v>3054.24</v>
      </c>
      <c r="G81" s="37">
        <v>0</v>
      </c>
      <c r="H81" s="37">
        <v>3054.24</v>
      </c>
      <c r="I81" s="28">
        <v>2891.74</v>
      </c>
      <c r="J81" s="28">
        <v>0</v>
      </c>
      <c r="K81" s="29">
        <v>0</v>
      </c>
      <c r="L81" s="124"/>
      <c r="M81" s="37">
        <v>2891.74</v>
      </c>
      <c r="N81" s="124"/>
      <c r="O81" s="28">
        <v>162.5</v>
      </c>
      <c r="P81" s="27">
        <v>5.3205000000000002E-2</v>
      </c>
    </row>
    <row r="82" spans="1:16" s="34" customFormat="1" x14ac:dyDescent="0.25">
      <c r="A82" s="26" t="s">
        <v>301</v>
      </c>
      <c r="B82" s="26" t="s">
        <v>104</v>
      </c>
      <c r="C82" s="26" t="s">
        <v>234</v>
      </c>
      <c r="D82" s="26" t="s">
        <v>233</v>
      </c>
      <c r="E82" s="26" t="s">
        <v>232</v>
      </c>
      <c r="F82" s="37">
        <v>18580</v>
      </c>
      <c r="G82" s="37">
        <v>0</v>
      </c>
      <c r="H82" s="37">
        <v>18580</v>
      </c>
      <c r="I82" s="28">
        <v>17839.79</v>
      </c>
      <c r="J82" s="28">
        <v>0</v>
      </c>
      <c r="K82" s="29">
        <v>0</v>
      </c>
      <c r="L82" s="124"/>
      <c r="M82" s="37">
        <v>17839.79</v>
      </c>
      <c r="N82" s="124"/>
      <c r="O82" s="28">
        <v>740.21</v>
      </c>
      <c r="P82" s="27">
        <v>3.9838999999999999E-2</v>
      </c>
    </row>
    <row r="83" spans="1:16" s="34" customFormat="1" x14ac:dyDescent="0.25">
      <c r="A83" s="26" t="s">
        <v>300</v>
      </c>
      <c r="B83" s="26" t="s">
        <v>105</v>
      </c>
      <c r="C83" s="26" t="s">
        <v>234</v>
      </c>
      <c r="D83" s="26" t="s">
        <v>233</v>
      </c>
      <c r="E83" s="26" t="s">
        <v>241</v>
      </c>
      <c r="F83" s="37">
        <v>704766</v>
      </c>
      <c r="G83" s="37">
        <v>0</v>
      </c>
      <c r="H83" s="37">
        <v>0</v>
      </c>
      <c r="I83" s="37">
        <v>0</v>
      </c>
      <c r="J83" s="37">
        <v>0</v>
      </c>
      <c r="K83" s="37">
        <v>0</v>
      </c>
      <c r="L83" s="37">
        <v>0</v>
      </c>
      <c r="M83" s="37">
        <v>0</v>
      </c>
      <c r="N83" s="37">
        <v>0</v>
      </c>
      <c r="O83" s="37">
        <v>0</v>
      </c>
      <c r="P83" s="37">
        <v>0</v>
      </c>
    </row>
    <row r="84" spans="1:16" s="34" customFormat="1" x14ac:dyDescent="0.25">
      <c r="A84" s="26" t="s">
        <v>300</v>
      </c>
      <c r="B84" s="26" t="s">
        <v>105</v>
      </c>
      <c r="C84" s="26" t="s">
        <v>234</v>
      </c>
      <c r="D84" s="26" t="s">
        <v>233</v>
      </c>
      <c r="E84" s="26" t="s">
        <v>232</v>
      </c>
      <c r="F84" s="37">
        <f>389251+36180</f>
        <v>425431</v>
      </c>
      <c r="G84" s="37">
        <v>0</v>
      </c>
      <c r="H84" s="37">
        <v>0</v>
      </c>
      <c r="I84" s="37">
        <v>0</v>
      </c>
      <c r="J84" s="37">
        <v>0</v>
      </c>
      <c r="K84" s="37">
        <v>0</v>
      </c>
      <c r="L84" s="37">
        <v>0</v>
      </c>
      <c r="M84" s="37">
        <v>0</v>
      </c>
      <c r="N84" s="37">
        <v>0</v>
      </c>
      <c r="O84" s="37">
        <v>0</v>
      </c>
      <c r="P84" s="37">
        <v>0</v>
      </c>
    </row>
    <row r="85" spans="1:16" s="34" customFormat="1" x14ac:dyDescent="0.25">
      <c r="A85" s="26" t="s">
        <v>300</v>
      </c>
      <c r="B85" s="26" t="s">
        <v>105</v>
      </c>
      <c r="C85" s="26" t="s">
        <v>234</v>
      </c>
      <c r="D85" s="26" t="s">
        <v>233</v>
      </c>
      <c r="E85" s="26" t="s">
        <v>237</v>
      </c>
      <c r="F85" s="37">
        <v>454000</v>
      </c>
      <c r="G85" s="37">
        <v>0</v>
      </c>
      <c r="H85" s="37">
        <v>0</v>
      </c>
      <c r="I85" s="37">
        <v>0</v>
      </c>
      <c r="J85" s="37">
        <v>0</v>
      </c>
      <c r="K85" s="37">
        <v>0</v>
      </c>
      <c r="L85" s="37">
        <v>0</v>
      </c>
      <c r="M85" s="37">
        <v>0</v>
      </c>
      <c r="N85" s="37">
        <v>0</v>
      </c>
      <c r="O85" s="37">
        <v>0</v>
      </c>
      <c r="P85" s="37">
        <v>0</v>
      </c>
    </row>
    <row r="86" spans="1:16" s="34" customFormat="1" x14ac:dyDescent="0.25">
      <c r="A86" s="26" t="s">
        <v>300</v>
      </c>
      <c r="B86" s="26" t="s">
        <v>105</v>
      </c>
      <c r="C86" s="26" t="s">
        <v>234</v>
      </c>
      <c r="D86" s="26" t="s">
        <v>233</v>
      </c>
      <c r="E86" s="26" t="s">
        <v>239</v>
      </c>
      <c r="F86" s="37">
        <v>101000</v>
      </c>
      <c r="G86" s="37">
        <v>0</v>
      </c>
      <c r="H86" s="37">
        <v>0</v>
      </c>
      <c r="I86" s="37">
        <v>0</v>
      </c>
      <c r="J86" s="37">
        <v>0</v>
      </c>
      <c r="K86" s="37">
        <v>0</v>
      </c>
      <c r="L86" s="37">
        <v>0</v>
      </c>
      <c r="M86" s="37">
        <v>0</v>
      </c>
      <c r="N86" s="37">
        <v>0</v>
      </c>
      <c r="O86" s="37">
        <v>0</v>
      </c>
      <c r="P86" s="37">
        <v>0</v>
      </c>
    </row>
    <row r="87" spans="1:16" s="34" customFormat="1" x14ac:dyDescent="0.25">
      <c r="A87" s="26" t="s">
        <v>299</v>
      </c>
      <c r="B87" s="26" t="s">
        <v>107</v>
      </c>
      <c r="C87" s="26" t="s">
        <v>234</v>
      </c>
      <c r="D87" s="26" t="s">
        <v>233</v>
      </c>
      <c r="E87" s="26" t="s">
        <v>237</v>
      </c>
      <c r="F87" s="37">
        <v>6000</v>
      </c>
      <c r="G87" s="37">
        <v>0</v>
      </c>
      <c r="H87" s="37">
        <v>6000</v>
      </c>
      <c r="I87" s="28">
        <v>1461.13</v>
      </c>
      <c r="J87" s="28">
        <v>0</v>
      </c>
      <c r="K87" s="29">
        <v>0</v>
      </c>
      <c r="L87" s="124"/>
      <c r="M87" s="37">
        <v>1461.13</v>
      </c>
      <c r="N87" s="124"/>
      <c r="O87" s="28">
        <v>4538.87</v>
      </c>
      <c r="P87" s="27">
        <v>0.75647799999999998</v>
      </c>
    </row>
    <row r="88" spans="1:16" s="34" customFormat="1" x14ac:dyDescent="0.25">
      <c r="A88" s="26" t="s">
        <v>299</v>
      </c>
      <c r="B88" s="26" t="s">
        <v>107</v>
      </c>
      <c r="C88" s="26" t="s">
        <v>234</v>
      </c>
      <c r="D88" s="26" t="s">
        <v>233</v>
      </c>
      <c r="E88" s="26" t="s">
        <v>236</v>
      </c>
      <c r="F88" s="37">
        <v>168</v>
      </c>
      <c r="G88" s="37">
        <v>0</v>
      </c>
      <c r="H88" s="37">
        <v>168</v>
      </c>
      <c r="I88" s="28">
        <v>40.909999999999997</v>
      </c>
      <c r="J88" s="28">
        <v>0</v>
      </c>
      <c r="K88" s="29">
        <v>0</v>
      </c>
      <c r="L88" s="124"/>
      <c r="M88" s="37">
        <v>40.909999999999997</v>
      </c>
      <c r="N88" s="124"/>
      <c r="O88" s="28">
        <v>127.09</v>
      </c>
      <c r="P88" s="27">
        <v>0.75648800000000005</v>
      </c>
    </row>
    <row r="89" spans="1:16" s="34" customFormat="1" x14ac:dyDescent="0.25">
      <c r="A89" s="26" t="s">
        <v>298</v>
      </c>
      <c r="B89" s="26" t="s">
        <v>185</v>
      </c>
      <c r="C89" s="26" t="s">
        <v>234</v>
      </c>
      <c r="D89" s="26" t="s">
        <v>233</v>
      </c>
      <c r="E89" s="26" t="s">
        <v>237</v>
      </c>
      <c r="F89" s="37">
        <v>7263</v>
      </c>
      <c r="G89" s="37">
        <v>0</v>
      </c>
      <c r="H89" s="37">
        <v>7263</v>
      </c>
      <c r="I89" s="28">
        <v>5066.5600000000004</v>
      </c>
      <c r="J89" s="28">
        <v>0</v>
      </c>
      <c r="K89" s="29">
        <v>0</v>
      </c>
      <c r="L89" s="124"/>
      <c r="M89" s="37">
        <v>5066.5600000000004</v>
      </c>
      <c r="N89" s="124"/>
      <c r="O89" s="28">
        <v>2196.44</v>
      </c>
      <c r="P89" s="27">
        <v>0.30241499999999999</v>
      </c>
    </row>
    <row r="90" spans="1:16" s="34" customFormat="1" x14ac:dyDescent="0.25">
      <c r="A90" s="26" t="s">
        <v>298</v>
      </c>
      <c r="B90" s="26" t="s">
        <v>185</v>
      </c>
      <c r="C90" s="26" t="s">
        <v>234</v>
      </c>
      <c r="D90" s="26" t="s">
        <v>233</v>
      </c>
      <c r="E90" s="26" t="s">
        <v>236</v>
      </c>
      <c r="F90" s="37">
        <v>203.36</v>
      </c>
      <c r="G90" s="37">
        <v>0</v>
      </c>
      <c r="H90" s="37">
        <v>203.36</v>
      </c>
      <c r="I90" s="28">
        <v>141.86000000000001</v>
      </c>
      <c r="J90" s="28">
        <v>0</v>
      </c>
      <c r="K90" s="29">
        <v>0</v>
      </c>
      <c r="L90" s="124"/>
      <c r="M90" s="37">
        <v>141.86000000000001</v>
      </c>
      <c r="N90" s="124"/>
      <c r="O90" s="28">
        <v>61.5</v>
      </c>
      <c r="P90" s="27">
        <v>0.30241899999999999</v>
      </c>
    </row>
    <row r="91" spans="1:16" s="34" customFormat="1" x14ac:dyDescent="0.25">
      <c r="A91" s="26" t="s">
        <v>297</v>
      </c>
      <c r="B91" s="26" t="s">
        <v>146</v>
      </c>
      <c r="C91" s="26" t="s">
        <v>234</v>
      </c>
      <c r="D91" s="26" t="s">
        <v>233</v>
      </c>
      <c r="E91" s="26" t="s">
        <v>237</v>
      </c>
      <c r="F91" s="37">
        <v>66547</v>
      </c>
      <c r="G91" s="37">
        <v>0</v>
      </c>
      <c r="H91" s="37">
        <v>66547</v>
      </c>
      <c r="I91" s="28">
        <v>60271.09</v>
      </c>
      <c r="J91" s="28">
        <v>0</v>
      </c>
      <c r="K91" s="29">
        <v>0</v>
      </c>
      <c r="L91" s="124"/>
      <c r="M91" s="37">
        <v>60271.09</v>
      </c>
      <c r="N91" s="124"/>
      <c r="O91" s="28">
        <v>6275.91</v>
      </c>
      <c r="P91" s="27">
        <v>9.4308000000000003E-2</v>
      </c>
    </row>
    <row r="92" spans="1:16" s="34" customFormat="1" x14ac:dyDescent="0.25">
      <c r="A92" s="26" t="s">
        <v>297</v>
      </c>
      <c r="B92" s="26" t="s">
        <v>146</v>
      </c>
      <c r="C92" s="26" t="s">
        <v>234</v>
      </c>
      <c r="D92" s="26" t="s">
        <v>233</v>
      </c>
      <c r="E92" s="26" t="s">
        <v>236</v>
      </c>
      <c r="F92" s="37">
        <v>1863.32</v>
      </c>
      <c r="G92" s="37">
        <v>0</v>
      </c>
      <c r="H92" s="37">
        <v>1863.32</v>
      </c>
      <c r="I92" s="28">
        <v>1687.59</v>
      </c>
      <c r="J92" s="28">
        <v>0</v>
      </c>
      <c r="K92" s="29">
        <v>0</v>
      </c>
      <c r="L92" s="124"/>
      <c r="M92" s="37">
        <v>1687.59</v>
      </c>
      <c r="N92" s="124"/>
      <c r="O92" s="28">
        <v>175.73</v>
      </c>
      <c r="P92" s="27">
        <v>9.4310000000000005E-2</v>
      </c>
    </row>
    <row r="93" spans="1:16" s="34" customFormat="1" x14ac:dyDescent="0.25">
      <c r="A93" s="26" t="s">
        <v>296</v>
      </c>
      <c r="B93" s="26" t="s">
        <v>187</v>
      </c>
      <c r="C93" s="26" t="s">
        <v>234</v>
      </c>
      <c r="D93" s="26" t="s">
        <v>233</v>
      </c>
      <c r="E93" s="26" t="s">
        <v>237</v>
      </c>
      <c r="F93" s="37">
        <v>1355</v>
      </c>
      <c r="G93" s="37">
        <v>0</v>
      </c>
      <c r="H93" s="37">
        <v>1355</v>
      </c>
      <c r="I93" s="28">
        <v>876.17</v>
      </c>
      <c r="J93" s="28">
        <v>0</v>
      </c>
      <c r="K93" s="29">
        <v>0</v>
      </c>
      <c r="L93" s="124"/>
      <c r="M93" s="37">
        <v>876.17</v>
      </c>
      <c r="N93" s="124"/>
      <c r="O93" s="28">
        <v>478.83</v>
      </c>
      <c r="P93" s="27">
        <v>0.35338000000000003</v>
      </c>
    </row>
    <row r="94" spans="1:16" s="34" customFormat="1" x14ac:dyDescent="0.25">
      <c r="A94" s="26" t="s">
        <v>296</v>
      </c>
      <c r="B94" s="26" t="s">
        <v>187</v>
      </c>
      <c r="C94" s="26" t="s">
        <v>234</v>
      </c>
      <c r="D94" s="26" t="s">
        <v>233</v>
      </c>
      <c r="E94" s="26" t="s">
        <v>236</v>
      </c>
      <c r="F94" s="37">
        <v>186.2</v>
      </c>
      <c r="G94" s="37">
        <v>0</v>
      </c>
      <c r="H94" s="37">
        <v>186.2</v>
      </c>
      <c r="I94" s="28">
        <v>79.569999999999993</v>
      </c>
      <c r="J94" s="28">
        <v>0</v>
      </c>
      <c r="K94" s="29">
        <v>0</v>
      </c>
      <c r="L94" s="124"/>
      <c r="M94" s="37">
        <v>79.569999999999993</v>
      </c>
      <c r="N94" s="124"/>
      <c r="O94" s="28">
        <v>106.63</v>
      </c>
      <c r="P94" s="27">
        <v>0.57266399999999995</v>
      </c>
    </row>
    <row r="95" spans="1:16" s="34" customFormat="1" x14ac:dyDescent="0.25">
      <c r="A95" s="26" t="s">
        <v>296</v>
      </c>
      <c r="B95" s="26" t="s">
        <v>187</v>
      </c>
      <c r="C95" s="26" t="s">
        <v>234</v>
      </c>
      <c r="D95" s="26" t="s">
        <v>233</v>
      </c>
      <c r="E95" s="26" t="s">
        <v>232</v>
      </c>
      <c r="F95" s="37">
        <v>5295</v>
      </c>
      <c r="G95" s="37">
        <v>0</v>
      </c>
      <c r="H95" s="37">
        <v>5295</v>
      </c>
      <c r="I95" s="28">
        <v>1965.76</v>
      </c>
      <c r="J95" s="28">
        <v>0</v>
      </c>
      <c r="K95" s="29">
        <v>0</v>
      </c>
      <c r="L95" s="124"/>
      <c r="M95" s="37">
        <v>1965.76</v>
      </c>
      <c r="N95" s="124"/>
      <c r="O95" s="28">
        <v>3329.24</v>
      </c>
      <c r="P95" s="27">
        <v>0.62875199999999998</v>
      </c>
    </row>
    <row r="96" spans="1:16" s="34" customFormat="1" x14ac:dyDescent="0.25">
      <c r="A96" s="26" t="s">
        <v>295</v>
      </c>
      <c r="B96" s="26" t="s">
        <v>147</v>
      </c>
      <c r="C96" s="26" t="s">
        <v>234</v>
      </c>
      <c r="D96" s="26" t="s">
        <v>233</v>
      </c>
      <c r="E96" s="26" t="s">
        <v>237</v>
      </c>
      <c r="F96" s="37">
        <v>8500</v>
      </c>
      <c r="G96" s="37">
        <v>0</v>
      </c>
      <c r="H96" s="37">
        <v>8500</v>
      </c>
      <c r="I96" s="28">
        <v>2992.97</v>
      </c>
      <c r="J96" s="28">
        <v>0</v>
      </c>
      <c r="K96" s="29">
        <v>0</v>
      </c>
      <c r="L96" s="124"/>
      <c r="M96" s="37">
        <v>2992.97</v>
      </c>
      <c r="N96" s="124"/>
      <c r="O96" s="28">
        <v>5507.03</v>
      </c>
      <c r="P96" s="27">
        <v>0.64788599999999996</v>
      </c>
    </row>
    <row r="97" spans="1:16" s="34" customFormat="1" x14ac:dyDescent="0.25">
      <c r="A97" s="26" t="s">
        <v>295</v>
      </c>
      <c r="B97" s="26" t="s">
        <v>147</v>
      </c>
      <c r="C97" s="26" t="s">
        <v>234</v>
      </c>
      <c r="D97" s="26" t="s">
        <v>233</v>
      </c>
      <c r="E97" s="26" t="s">
        <v>236</v>
      </c>
      <c r="F97" s="37">
        <v>238</v>
      </c>
      <c r="G97" s="37">
        <v>0</v>
      </c>
      <c r="H97" s="37">
        <v>238</v>
      </c>
      <c r="I97" s="28">
        <v>83.8</v>
      </c>
      <c r="J97" s="28">
        <v>0</v>
      </c>
      <c r="K97" s="29">
        <v>0</v>
      </c>
      <c r="L97" s="124"/>
      <c r="M97" s="37">
        <v>83.8</v>
      </c>
      <c r="N97" s="124"/>
      <c r="O97" s="28">
        <v>154.19999999999999</v>
      </c>
      <c r="P97" s="27">
        <v>0.647899</v>
      </c>
    </row>
    <row r="98" spans="1:16" s="34" customFormat="1" x14ac:dyDescent="0.25">
      <c r="A98" s="26" t="s">
        <v>294</v>
      </c>
      <c r="B98" s="26" t="s">
        <v>171</v>
      </c>
      <c r="C98" s="26" t="s">
        <v>234</v>
      </c>
      <c r="D98" s="26" t="s">
        <v>233</v>
      </c>
      <c r="E98" s="26" t="s">
        <v>237</v>
      </c>
      <c r="F98" s="37">
        <v>19000</v>
      </c>
      <c r="G98" s="37">
        <v>0</v>
      </c>
      <c r="H98" s="37">
        <v>19000</v>
      </c>
      <c r="I98" s="28">
        <v>15165.6</v>
      </c>
      <c r="J98" s="28">
        <v>0</v>
      </c>
      <c r="K98" s="29">
        <v>0</v>
      </c>
      <c r="L98" s="124"/>
      <c r="M98" s="37">
        <v>15165.6</v>
      </c>
      <c r="N98" s="124"/>
      <c r="O98" s="28">
        <v>3834.4</v>
      </c>
      <c r="P98" s="27">
        <v>0.20181099999999999</v>
      </c>
    </row>
    <row r="99" spans="1:16" s="34" customFormat="1" x14ac:dyDescent="0.25">
      <c r="A99" s="26" t="s">
        <v>294</v>
      </c>
      <c r="B99" s="26" t="s">
        <v>171</v>
      </c>
      <c r="C99" s="26" t="s">
        <v>234</v>
      </c>
      <c r="D99" s="26" t="s">
        <v>233</v>
      </c>
      <c r="E99" s="26" t="s">
        <v>236</v>
      </c>
      <c r="F99" s="37">
        <v>532</v>
      </c>
      <c r="G99" s="37">
        <v>0</v>
      </c>
      <c r="H99" s="37">
        <v>532</v>
      </c>
      <c r="I99" s="28">
        <v>424.64</v>
      </c>
      <c r="J99" s="28">
        <v>0</v>
      </c>
      <c r="K99" s="29">
        <v>0</v>
      </c>
      <c r="L99" s="124"/>
      <c r="M99" s="37">
        <v>424.64</v>
      </c>
      <c r="N99" s="124"/>
      <c r="O99" s="28">
        <v>107.36</v>
      </c>
      <c r="P99" s="27">
        <v>0.20180500000000001</v>
      </c>
    </row>
    <row r="100" spans="1:16" s="34" customFormat="1" x14ac:dyDescent="0.25">
      <c r="A100" s="26" t="s">
        <v>293</v>
      </c>
      <c r="B100" s="26" t="s">
        <v>189</v>
      </c>
      <c r="C100" s="26" t="s">
        <v>234</v>
      </c>
      <c r="D100" s="26" t="s">
        <v>233</v>
      </c>
      <c r="E100" s="26" t="s">
        <v>237</v>
      </c>
      <c r="F100" s="37">
        <v>14850</v>
      </c>
      <c r="G100" s="37">
        <v>0</v>
      </c>
      <c r="H100" s="37">
        <v>14850</v>
      </c>
      <c r="I100" s="28">
        <v>12577.95</v>
      </c>
      <c r="J100" s="28">
        <v>0</v>
      </c>
      <c r="K100" s="29">
        <v>0</v>
      </c>
      <c r="L100" s="124"/>
      <c r="M100" s="37">
        <v>12577.95</v>
      </c>
      <c r="N100" s="124"/>
      <c r="O100" s="28">
        <v>2272.0500000000002</v>
      </c>
      <c r="P100" s="27">
        <v>0.153</v>
      </c>
    </row>
    <row r="101" spans="1:16" s="34" customFormat="1" x14ac:dyDescent="0.25">
      <c r="A101" s="26" t="s">
        <v>293</v>
      </c>
      <c r="B101" s="26" t="s">
        <v>189</v>
      </c>
      <c r="C101" s="26" t="s">
        <v>234</v>
      </c>
      <c r="D101" s="26" t="s">
        <v>233</v>
      </c>
      <c r="E101" s="26" t="s">
        <v>236</v>
      </c>
      <c r="F101" s="37">
        <v>415.8</v>
      </c>
      <c r="G101" s="37">
        <v>0</v>
      </c>
      <c r="H101" s="37">
        <v>415.8</v>
      </c>
      <c r="I101" s="28">
        <v>352.18</v>
      </c>
      <c r="J101" s="28">
        <v>0</v>
      </c>
      <c r="K101" s="29">
        <v>0</v>
      </c>
      <c r="L101" s="124"/>
      <c r="M101" s="37">
        <v>352.18</v>
      </c>
      <c r="N101" s="124"/>
      <c r="O101" s="28">
        <v>63.62</v>
      </c>
      <c r="P101" s="27">
        <v>0.153006</v>
      </c>
    </row>
    <row r="102" spans="1:16" s="34" customFormat="1" x14ac:dyDescent="0.25">
      <c r="A102" s="26" t="s">
        <v>292</v>
      </c>
      <c r="B102" s="26" t="s">
        <v>191</v>
      </c>
      <c r="C102" s="26" t="s">
        <v>234</v>
      </c>
      <c r="D102" s="26" t="s">
        <v>233</v>
      </c>
      <c r="E102" s="26" t="s">
        <v>237</v>
      </c>
      <c r="F102" s="37">
        <v>12100</v>
      </c>
      <c r="G102" s="37">
        <v>0</v>
      </c>
      <c r="H102" s="37">
        <v>12100</v>
      </c>
      <c r="I102" s="28">
        <v>11872.6</v>
      </c>
      <c r="J102" s="28">
        <v>0</v>
      </c>
      <c r="K102" s="29">
        <v>0</v>
      </c>
      <c r="L102" s="124"/>
      <c r="M102" s="37">
        <v>11872.6</v>
      </c>
      <c r="N102" s="124"/>
      <c r="O102" s="28">
        <v>227.4</v>
      </c>
      <c r="P102" s="27">
        <v>1.8793000000000001E-2</v>
      </c>
    </row>
    <row r="103" spans="1:16" s="34" customFormat="1" x14ac:dyDescent="0.25">
      <c r="A103" s="26" t="s">
        <v>292</v>
      </c>
      <c r="B103" s="26" t="s">
        <v>191</v>
      </c>
      <c r="C103" s="26" t="s">
        <v>234</v>
      </c>
      <c r="D103" s="26" t="s">
        <v>233</v>
      </c>
      <c r="E103" s="26" t="s">
        <v>236</v>
      </c>
      <c r="F103" s="37">
        <v>338.8</v>
      </c>
      <c r="G103" s="37">
        <v>0</v>
      </c>
      <c r="H103" s="37">
        <v>338.8</v>
      </c>
      <c r="I103" s="28">
        <v>332.43</v>
      </c>
      <c r="J103" s="28">
        <v>0</v>
      </c>
      <c r="K103" s="29">
        <v>0</v>
      </c>
      <c r="L103" s="124"/>
      <c r="M103" s="37">
        <v>332.43</v>
      </c>
      <c r="N103" s="124"/>
      <c r="O103" s="28">
        <v>6.37</v>
      </c>
      <c r="P103" s="27">
        <v>1.8801999999999999E-2</v>
      </c>
    </row>
    <row r="104" spans="1:16" s="34" customFormat="1" x14ac:dyDescent="0.25">
      <c r="A104" s="26" t="s">
        <v>291</v>
      </c>
      <c r="B104" s="26" t="s">
        <v>148</v>
      </c>
      <c r="C104" s="26" t="s">
        <v>234</v>
      </c>
      <c r="D104" s="26" t="s">
        <v>233</v>
      </c>
      <c r="E104" s="26" t="s">
        <v>237</v>
      </c>
      <c r="F104" s="37">
        <v>28831</v>
      </c>
      <c r="G104" s="37">
        <v>0</v>
      </c>
      <c r="H104" s="37">
        <v>28831</v>
      </c>
      <c r="I104" s="28">
        <v>21271.82</v>
      </c>
      <c r="J104" s="28">
        <v>0</v>
      </c>
      <c r="K104" s="29">
        <v>0</v>
      </c>
      <c r="L104" s="124"/>
      <c r="M104" s="37">
        <v>21271.82</v>
      </c>
      <c r="N104" s="124"/>
      <c r="O104" s="28">
        <v>7559.18</v>
      </c>
      <c r="P104" s="27">
        <v>0.26218900000000001</v>
      </c>
    </row>
    <row r="105" spans="1:16" s="34" customFormat="1" x14ac:dyDescent="0.25">
      <c r="A105" s="26" t="s">
        <v>291</v>
      </c>
      <c r="B105" s="26" t="s">
        <v>148</v>
      </c>
      <c r="C105" s="26" t="s">
        <v>234</v>
      </c>
      <c r="D105" s="26" t="s">
        <v>233</v>
      </c>
      <c r="E105" s="26" t="s">
        <v>236</v>
      </c>
      <c r="F105" s="37">
        <v>1309.5899999999999</v>
      </c>
      <c r="G105" s="37">
        <v>0</v>
      </c>
      <c r="H105" s="37">
        <v>1309.5899999999999</v>
      </c>
      <c r="I105" s="28">
        <v>877.91</v>
      </c>
      <c r="J105" s="28">
        <v>0</v>
      </c>
      <c r="K105" s="29">
        <v>0</v>
      </c>
      <c r="L105" s="124"/>
      <c r="M105" s="37">
        <v>877.91</v>
      </c>
      <c r="N105" s="124"/>
      <c r="O105" s="28">
        <v>431.68</v>
      </c>
      <c r="P105" s="27">
        <v>0.32962999999999998</v>
      </c>
    </row>
    <row r="106" spans="1:16" s="34" customFormat="1" x14ac:dyDescent="0.25">
      <c r="A106" s="26" t="s">
        <v>291</v>
      </c>
      <c r="B106" s="26" t="s">
        <v>148</v>
      </c>
      <c r="C106" s="26" t="s">
        <v>234</v>
      </c>
      <c r="D106" s="26" t="s">
        <v>233</v>
      </c>
      <c r="E106" s="26" t="s">
        <v>232</v>
      </c>
      <c r="F106" s="37">
        <v>17940</v>
      </c>
      <c r="G106" s="37">
        <v>0</v>
      </c>
      <c r="H106" s="37">
        <v>17940</v>
      </c>
      <c r="I106" s="28">
        <v>10082.200000000001</v>
      </c>
      <c r="J106" s="28">
        <v>0</v>
      </c>
      <c r="K106" s="29">
        <v>0</v>
      </c>
      <c r="L106" s="124"/>
      <c r="M106" s="37">
        <v>10082.200000000001</v>
      </c>
      <c r="N106" s="124"/>
      <c r="O106" s="28">
        <v>7857.8</v>
      </c>
      <c r="P106" s="27">
        <v>0.438004</v>
      </c>
    </row>
    <row r="107" spans="1:16" s="34" customFormat="1" x14ac:dyDescent="0.25">
      <c r="A107" s="26" t="s">
        <v>290</v>
      </c>
      <c r="B107" s="26" t="s">
        <v>193</v>
      </c>
      <c r="C107" s="26" t="s">
        <v>234</v>
      </c>
      <c r="D107" s="26" t="s">
        <v>233</v>
      </c>
      <c r="E107" s="26" t="s">
        <v>237</v>
      </c>
      <c r="F107" s="37">
        <v>3500</v>
      </c>
      <c r="G107" s="37">
        <v>0</v>
      </c>
      <c r="H107" s="37">
        <v>3500</v>
      </c>
      <c r="I107" s="28">
        <v>3386.12</v>
      </c>
      <c r="J107" s="28">
        <v>0</v>
      </c>
      <c r="K107" s="29">
        <v>0</v>
      </c>
      <c r="L107" s="124"/>
      <c r="M107" s="37">
        <v>3386.12</v>
      </c>
      <c r="N107" s="124"/>
      <c r="O107" s="28">
        <v>113.88</v>
      </c>
      <c r="P107" s="27">
        <v>3.2537000000000003E-2</v>
      </c>
    </row>
    <row r="108" spans="1:16" s="34" customFormat="1" x14ac:dyDescent="0.25">
      <c r="A108" s="26" t="s">
        <v>290</v>
      </c>
      <c r="B108" s="26" t="s">
        <v>193</v>
      </c>
      <c r="C108" s="26" t="s">
        <v>234</v>
      </c>
      <c r="D108" s="26" t="s">
        <v>233</v>
      </c>
      <c r="E108" s="26" t="s">
        <v>236</v>
      </c>
      <c r="F108" s="37">
        <v>98</v>
      </c>
      <c r="G108" s="37">
        <v>0</v>
      </c>
      <c r="H108" s="37">
        <v>98</v>
      </c>
      <c r="I108" s="28">
        <v>94.81</v>
      </c>
      <c r="J108" s="28">
        <v>0</v>
      </c>
      <c r="K108" s="29">
        <v>0</v>
      </c>
      <c r="L108" s="124"/>
      <c r="M108" s="37">
        <v>94.81</v>
      </c>
      <c r="N108" s="124"/>
      <c r="O108" s="28">
        <v>3.19</v>
      </c>
      <c r="P108" s="27">
        <v>3.2550999999999997E-2</v>
      </c>
    </row>
    <row r="109" spans="1:16" s="34" customFormat="1" x14ac:dyDescent="0.25">
      <c r="A109" s="26" t="s">
        <v>289</v>
      </c>
      <c r="B109" s="26" t="s">
        <v>195</v>
      </c>
      <c r="C109" s="26" t="s">
        <v>234</v>
      </c>
      <c r="D109" s="26" t="s">
        <v>233</v>
      </c>
      <c r="E109" s="26" t="s">
        <v>237</v>
      </c>
      <c r="F109" s="37">
        <v>6750</v>
      </c>
      <c r="G109" s="37">
        <v>0</v>
      </c>
      <c r="H109" s="37">
        <v>6750</v>
      </c>
      <c r="I109" s="28">
        <v>5657.11</v>
      </c>
      <c r="J109" s="28">
        <v>0</v>
      </c>
      <c r="K109" s="29">
        <v>0</v>
      </c>
      <c r="L109" s="124"/>
      <c r="M109" s="37">
        <v>5657.11</v>
      </c>
      <c r="N109" s="124"/>
      <c r="O109" s="28">
        <v>1092.8900000000001</v>
      </c>
      <c r="P109" s="27">
        <v>0.16191</v>
      </c>
    </row>
    <row r="110" spans="1:16" s="34" customFormat="1" x14ac:dyDescent="0.25">
      <c r="A110" s="26" t="s">
        <v>289</v>
      </c>
      <c r="B110" s="26" t="s">
        <v>195</v>
      </c>
      <c r="C110" s="26" t="s">
        <v>234</v>
      </c>
      <c r="D110" s="26" t="s">
        <v>233</v>
      </c>
      <c r="E110" s="26" t="s">
        <v>239</v>
      </c>
      <c r="F110" s="37">
        <v>0</v>
      </c>
      <c r="G110" s="37">
        <v>0</v>
      </c>
      <c r="H110" s="37">
        <v>0</v>
      </c>
      <c r="I110" s="28">
        <v>200</v>
      </c>
      <c r="J110" s="28">
        <v>0</v>
      </c>
      <c r="K110" s="29">
        <v>0</v>
      </c>
      <c r="L110" s="124"/>
      <c r="M110" s="37">
        <v>200</v>
      </c>
      <c r="N110" s="124"/>
      <c r="O110" s="28">
        <v>-200</v>
      </c>
      <c r="P110" s="27">
        <v>0</v>
      </c>
    </row>
    <row r="111" spans="1:16" s="34" customFormat="1" x14ac:dyDescent="0.25">
      <c r="A111" s="26" t="s">
        <v>289</v>
      </c>
      <c r="B111" s="26" t="s">
        <v>195</v>
      </c>
      <c r="C111" s="26" t="s">
        <v>234</v>
      </c>
      <c r="D111" s="26" t="s">
        <v>233</v>
      </c>
      <c r="E111" s="26" t="s">
        <v>236</v>
      </c>
      <c r="F111" s="37">
        <v>189</v>
      </c>
      <c r="G111" s="37">
        <v>0</v>
      </c>
      <c r="H111" s="37">
        <v>189</v>
      </c>
      <c r="I111" s="28">
        <v>158.4</v>
      </c>
      <c r="J111" s="28">
        <v>0</v>
      </c>
      <c r="K111" s="29">
        <v>0</v>
      </c>
      <c r="L111" s="124"/>
      <c r="M111" s="37">
        <v>158.4</v>
      </c>
      <c r="N111" s="124"/>
      <c r="O111" s="28">
        <v>30.6</v>
      </c>
      <c r="P111" s="27">
        <v>0.16190499999999999</v>
      </c>
    </row>
    <row r="112" spans="1:16" s="34" customFormat="1" x14ac:dyDescent="0.25">
      <c r="A112" s="26" t="s">
        <v>288</v>
      </c>
      <c r="B112" s="26" t="s">
        <v>173</v>
      </c>
      <c r="C112" s="26" t="s">
        <v>234</v>
      </c>
      <c r="D112" s="26" t="s">
        <v>233</v>
      </c>
      <c r="E112" s="26" t="s">
        <v>237</v>
      </c>
      <c r="F112" s="37">
        <v>17000</v>
      </c>
      <c r="G112" s="37">
        <v>0</v>
      </c>
      <c r="H112" s="37">
        <v>17000</v>
      </c>
      <c r="I112" s="28">
        <v>10730.24</v>
      </c>
      <c r="J112" s="28">
        <v>0</v>
      </c>
      <c r="K112" s="29">
        <v>0</v>
      </c>
      <c r="L112" s="124"/>
      <c r="M112" s="37">
        <v>10730.24</v>
      </c>
      <c r="N112" s="124"/>
      <c r="O112" s="28">
        <v>6269.76</v>
      </c>
      <c r="P112" s="27">
        <v>0.368809</v>
      </c>
    </row>
    <row r="113" spans="1:16" s="34" customFormat="1" x14ac:dyDescent="0.25">
      <c r="A113" s="26" t="s">
        <v>288</v>
      </c>
      <c r="B113" s="26" t="s">
        <v>173</v>
      </c>
      <c r="C113" s="26" t="s">
        <v>234</v>
      </c>
      <c r="D113" s="26" t="s">
        <v>233</v>
      </c>
      <c r="E113" s="26" t="s">
        <v>236</v>
      </c>
      <c r="F113" s="37">
        <v>476</v>
      </c>
      <c r="G113" s="37">
        <v>0</v>
      </c>
      <c r="H113" s="37">
        <v>476</v>
      </c>
      <c r="I113" s="28">
        <v>300.45</v>
      </c>
      <c r="J113" s="28">
        <v>0</v>
      </c>
      <c r="K113" s="29">
        <v>0</v>
      </c>
      <c r="L113" s="124"/>
      <c r="M113" s="37">
        <v>300.45</v>
      </c>
      <c r="N113" s="124"/>
      <c r="O113" s="28">
        <v>175.55</v>
      </c>
      <c r="P113" s="27">
        <v>0.36880299999999999</v>
      </c>
    </row>
    <row r="114" spans="1:16" s="34" customFormat="1" x14ac:dyDescent="0.25">
      <c r="A114" s="26" t="s">
        <v>287</v>
      </c>
      <c r="B114" s="26" t="s">
        <v>197</v>
      </c>
      <c r="C114" s="26" t="s">
        <v>234</v>
      </c>
      <c r="D114" s="26" t="s">
        <v>233</v>
      </c>
      <c r="E114" s="26" t="s">
        <v>237</v>
      </c>
      <c r="F114" s="37">
        <v>23000</v>
      </c>
      <c r="G114" s="37">
        <v>0</v>
      </c>
      <c r="H114" s="37">
        <v>23000</v>
      </c>
      <c r="I114" s="28">
        <v>12955.22</v>
      </c>
      <c r="J114" s="28">
        <v>0</v>
      </c>
      <c r="K114" s="29">
        <v>0</v>
      </c>
      <c r="L114" s="124"/>
      <c r="M114" s="37">
        <v>12955.22</v>
      </c>
      <c r="N114" s="124"/>
      <c r="O114" s="28">
        <v>10044.780000000001</v>
      </c>
      <c r="P114" s="27">
        <v>0.43673000000000001</v>
      </c>
    </row>
    <row r="115" spans="1:16" s="34" customFormat="1" x14ac:dyDescent="0.25">
      <c r="A115" s="26" t="s">
        <v>287</v>
      </c>
      <c r="B115" s="26" t="s">
        <v>197</v>
      </c>
      <c r="C115" s="26" t="s">
        <v>234</v>
      </c>
      <c r="D115" s="26" t="s">
        <v>233</v>
      </c>
      <c r="E115" s="26" t="s">
        <v>236</v>
      </c>
      <c r="F115" s="37">
        <v>644</v>
      </c>
      <c r="G115" s="37">
        <v>0</v>
      </c>
      <c r="H115" s="37">
        <v>644</v>
      </c>
      <c r="I115" s="28">
        <v>362.75</v>
      </c>
      <c r="J115" s="28">
        <v>0</v>
      </c>
      <c r="K115" s="29">
        <v>0</v>
      </c>
      <c r="L115" s="124"/>
      <c r="M115" s="37">
        <v>362.75</v>
      </c>
      <c r="N115" s="124"/>
      <c r="O115" s="28">
        <v>281.25</v>
      </c>
      <c r="P115" s="27">
        <v>0.436724</v>
      </c>
    </row>
    <row r="116" spans="1:16" s="34" customFormat="1" x14ac:dyDescent="0.25">
      <c r="A116" s="26" t="s">
        <v>286</v>
      </c>
      <c r="B116" s="26" t="s">
        <v>175</v>
      </c>
      <c r="C116" s="26" t="s">
        <v>234</v>
      </c>
      <c r="D116" s="26" t="s">
        <v>233</v>
      </c>
      <c r="E116" s="26" t="s">
        <v>237</v>
      </c>
      <c r="F116" s="37">
        <v>0</v>
      </c>
      <c r="G116" s="37">
        <v>500</v>
      </c>
      <c r="H116" s="37">
        <v>500</v>
      </c>
      <c r="I116" s="28">
        <v>54.66</v>
      </c>
      <c r="J116" s="28">
        <v>0</v>
      </c>
      <c r="K116" s="29">
        <v>0</v>
      </c>
      <c r="L116" s="124"/>
      <c r="M116" s="37">
        <v>54.66</v>
      </c>
      <c r="N116" s="124"/>
      <c r="O116" s="28">
        <v>445.34</v>
      </c>
      <c r="P116" s="27">
        <v>0.89068000000000003</v>
      </c>
    </row>
    <row r="117" spans="1:16" s="34" customFormat="1" x14ac:dyDescent="0.25">
      <c r="A117" s="26" t="s">
        <v>286</v>
      </c>
      <c r="B117" s="26" t="s">
        <v>175</v>
      </c>
      <c r="C117" s="26" t="s">
        <v>234</v>
      </c>
      <c r="D117" s="26" t="s">
        <v>233</v>
      </c>
      <c r="E117" s="26" t="s">
        <v>236</v>
      </c>
      <c r="F117" s="37">
        <v>2365.5500000000002</v>
      </c>
      <c r="G117" s="37">
        <v>0</v>
      </c>
      <c r="H117" s="37">
        <v>2365.5500000000002</v>
      </c>
      <c r="I117" s="28">
        <v>1814.86</v>
      </c>
      <c r="J117" s="28">
        <v>0</v>
      </c>
      <c r="K117" s="29">
        <v>0</v>
      </c>
      <c r="L117" s="124"/>
      <c r="M117" s="37">
        <v>1814.86</v>
      </c>
      <c r="N117" s="124"/>
      <c r="O117" s="28">
        <v>550.69000000000005</v>
      </c>
      <c r="P117" s="27">
        <v>0.232796</v>
      </c>
    </row>
    <row r="118" spans="1:16" s="34" customFormat="1" x14ac:dyDescent="0.25">
      <c r="A118" s="26" t="s">
        <v>286</v>
      </c>
      <c r="B118" s="26" t="s">
        <v>175</v>
      </c>
      <c r="C118" s="26" t="s">
        <v>234</v>
      </c>
      <c r="D118" s="26" t="s">
        <v>233</v>
      </c>
      <c r="E118" s="26" t="s">
        <v>232</v>
      </c>
      <c r="F118" s="37">
        <v>84484</v>
      </c>
      <c r="G118" s="37">
        <v>-500</v>
      </c>
      <c r="H118" s="37">
        <v>83984</v>
      </c>
      <c r="I118" s="28">
        <v>64761.87</v>
      </c>
      <c r="J118" s="28">
        <v>0</v>
      </c>
      <c r="K118" s="29">
        <v>0</v>
      </c>
      <c r="L118" s="124"/>
      <c r="M118" s="37">
        <v>64761.87</v>
      </c>
      <c r="N118" s="124"/>
      <c r="O118" s="28">
        <v>19222.13</v>
      </c>
      <c r="P118" s="27">
        <v>0.228878</v>
      </c>
    </row>
    <row r="119" spans="1:16" s="34" customFormat="1" x14ac:dyDescent="0.25">
      <c r="A119" s="26" t="s">
        <v>285</v>
      </c>
      <c r="B119" s="26" t="s">
        <v>149</v>
      </c>
      <c r="C119" s="26" t="s">
        <v>234</v>
      </c>
      <c r="D119" s="26" t="s">
        <v>233</v>
      </c>
      <c r="E119" s="26" t="s">
        <v>237</v>
      </c>
      <c r="F119" s="37">
        <v>400</v>
      </c>
      <c r="G119" s="37">
        <v>0</v>
      </c>
      <c r="H119" s="37">
        <v>400</v>
      </c>
      <c r="I119" s="28">
        <v>450.83</v>
      </c>
      <c r="J119" s="28">
        <v>0</v>
      </c>
      <c r="K119" s="29">
        <v>0</v>
      </c>
      <c r="L119" s="124"/>
      <c r="M119" s="37">
        <v>450.83</v>
      </c>
      <c r="N119" s="124"/>
      <c r="O119" s="28">
        <v>-50.83</v>
      </c>
      <c r="P119" s="27">
        <v>-0.12707499999999999</v>
      </c>
    </row>
    <row r="120" spans="1:16" s="34" customFormat="1" x14ac:dyDescent="0.25">
      <c r="A120" s="26" t="s">
        <v>285</v>
      </c>
      <c r="B120" s="26" t="s">
        <v>149</v>
      </c>
      <c r="C120" s="26" t="s">
        <v>234</v>
      </c>
      <c r="D120" s="26" t="s">
        <v>233</v>
      </c>
      <c r="E120" s="26" t="s">
        <v>236</v>
      </c>
      <c r="F120" s="37">
        <v>3298.79</v>
      </c>
      <c r="G120" s="37">
        <v>0</v>
      </c>
      <c r="H120" s="37">
        <v>3298.79</v>
      </c>
      <c r="I120" s="28">
        <v>1936.51</v>
      </c>
      <c r="J120" s="28">
        <v>0</v>
      </c>
      <c r="K120" s="29">
        <v>0</v>
      </c>
      <c r="L120" s="124"/>
      <c r="M120" s="37">
        <v>1936.51</v>
      </c>
      <c r="N120" s="124"/>
      <c r="O120" s="28">
        <v>1362.28</v>
      </c>
      <c r="P120" s="27">
        <v>0.412964</v>
      </c>
    </row>
    <row r="121" spans="1:16" s="34" customFormat="1" x14ac:dyDescent="0.25">
      <c r="A121" s="26" t="s">
        <v>285</v>
      </c>
      <c r="B121" s="26" t="s">
        <v>149</v>
      </c>
      <c r="C121" s="26" t="s">
        <v>234</v>
      </c>
      <c r="D121" s="26" t="s">
        <v>233</v>
      </c>
      <c r="E121" s="26" t="s">
        <v>232</v>
      </c>
      <c r="F121" s="37">
        <v>117414</v>
      </c>
      <c r="G121" s="37">
        <v>0</v>
      </c>
      <c r="H121" s="37">
        <v>117414</v>
      </c>
      <c r="I121" s="28">
        <v>68710.23</v>
      </c>
      <c r="J121" s="28">
        <v>0</v>
      </c>
      <c r="K121" s="29">
        <v>0</v>
      </c>
      <c r="L121" s="124"/>
      <c r="M121" s="37">
        <v>68710.23</v>
      </c>
      <c r="N121" s="124"/>
      <c r="O121" s="28">
        <v>48703.77</v>
      </c>
      <c r="P121" s="27">
        <v>0.41480400000000001</v>
      </c>
    </row>
    <row r="122" spans="1:16" s="34" customFormat="1" x14ac:dyDescent="0.25">
      <c r="A122" s="26" t="s">
        <v>284</v>
      </c>
      <c r="B122" s="26" t="s">
        <v>150</v>
      </c>
      <c r="C122" s="26" t="s">
        <v>234</v>
      </c>
      <c r="D122" s="26" t="s">
        <v>233</v>
      </c>
      <c r="E122" s="26" t="s">
        <v>237</v>
      </c>
      <c r="F122" s="37">
        <v>8000</v>
      </c>
      <c r="G122" s="37">
        <v>0</v>
      </c>
      <c r="H122" s="37">
        <v>8000</v>
      </c>
      <c r="I122" s="28">
        <v>4962.58</v>
      </c>
      <c r="J122" s="28">
        <v>0</v>
      </c>
      <c r="K122" s="29">
        <v>0</v>
      </c>
      <c r="L122" s="124"/>
      <c r="M122" s="37">
        <v>4962.58</v>
      </c>
      <c r="N122" s="124"/>
      <c r="O122" s="28">
        <v>3037.42</v>
      </c>
      <c r="P122" s="27">
        <v>0.37967800000000002</v>
      </c>
    </row>
    <row r="123" spans="1:16" s="34" customFormat="1" x14ac:dyDescent="0.25">
      <c r="A123" s="26" t="s">
        <v>284</v>
      </c>
      <c r="B123" s="26" t="s">
        <v>150</v>
      </c>
      <c r="C123" s="26" t="s">
        <v>234</v>
      </c>
      <c r="D123" s="26" t="s">
        <v>233</v>
      </c>
      <c r="E123" s="26" t="s">
        <v>236</v>
      </c>
      <c r="F123" s="37">
        <v>224</v>
      </c>
      <c r="G123" s="37">
        <v>0</v>
      </c>
      <c r="H123" s="37">
        <v>224</v>
      </c>
      <c r="I123" s="28">
        <v>138.94999999999999</v>
      </c>
      <c r="J123" s="28">
        <v>0</v>
      </c>
      <c r="K123" s="29">
        <v>0</v>
      </c>
      <c r="L123" s="124"/>
      <c r="M123" s="37">
        <v>138.94999999999999</v>
      </c>
      <c r="N123" s="124"/>
      <c r="O123" s="28">
        <v>85.05</v>
      </c>
      <c r="P123" s="27">
        <v>0.37968800000000003</v>
      </c>
    </row>
    <row r="124" spans="1:16" s="34" customFormat="1" x14ac:dyDescent="0.25">
      <c r="A124" s="26" t="s">
        <v>283</v>
      </c>
      <c r="B124" s="26" t="s">
        <v>151</v>
      </c>
      <c r="C124" s="26" t="s">
        <v>234</v>
      </c>
      <c r="D124" s="26" t="s">
        <v>233</v>
      </c>
      <c r="E124" s="26" t="s">
        <v>237</v>
      </c>
      <c r="F124" s="37">
        <v>35000</v>
      </c>
      <c r="G124" s="37">
        <v>-4000</v>
      </c>
      <c r="H124" s="37">
        <v>31000</v>
      </c>
      <c r="I124" s="28">
        <v>12585.2</v>
      </c>
      <c r="J124" s="28">
        <v>0</v>
      </c>
      <c r="K124" s="29">
        <v>0</v>
      </c>
      <c r="L124" s="124"/>
      <c r="M124" s="37">
        <v>12585.2</v>
      </c>
      <c r="N124" s="124"/>
      <c r="O124" s="28">
        <v>18414.8</v>
      </c>
      <c r="P124" s="27">
        <v>0.59402600000000005</v>
      </c>
    </row>
    <row r="125" spans="1:16" s="34" customFormat="1" x14ac:dyDescent="0.25">
      <c r="A125" s="26" t="s">
        <v>283</v>
      </c>
      <c r="B125" s="26" t="s">
        <v>151</v>
      </c>
      <c r="C125" s="26" t="s">
        <v>234</v>
      </c>
      <c r="D125" s="26" t="s">
        <v>233</v>
      </c>
      <c r="E125" s="26" t="s">
        <v>236</v>
      </c>
      <c r="F125" s="37">
        <v>3349.92</v>
      </c>
      <c r="G125" s="37">
        <v>0</v>
      </c>
      <c r="H125" s="37">
        <v>3349.92</v>
      </c>
      <c r="I125" s="28">
        <v>987.53</v>
      </c>
      <c r="J125" s="28">
        <v>0</v>
      </c>
      <c r="K125" s="29">
        <v>0</v>
      </c>
      <c r="L125" s="124"/>
      <c r="M125" s="37">
        <v>987.53</v>
      </c>
      <c r="N125" s="124"/>
      <c r="O125" s="28">
        <v>2362.39</v>
      </c>
      <c r="P125" s="27">
        <v>0.70520799999999995</v>
      </c>
    </row>
    <row r="126" spans="1:16" s="34" customFormat="1" x14ac:dyDescent="0.25">
      <c r="A126" s="26" t="s">
        <v>283</v>
      </c>
      <c r="B126" s="26" t="s">
        <v>151</v>
      </c>
      <c r="C126" s="26" t="s">
        <v>234</v>
      </c>
      <c r="D126" s="26" t="s">
        <v>233</v>
      </c>
      <c r="E126" s="26" t="s">
        <v>232</v>
      </c>
      <c r="F126" s="37">
        <v>84640</v>
      </c>
      <c r="G126" s="37">
        <v>4000</v>
      </c>
      <c r="H126" s="37">
        <v>88640</v>
      </c>
      <c r="I126" s="28">
        <v>22683.47</v>
      </c>
      <c r="J126" s="28">
        <v>0</v>
      </c>
      <c r="K126" s="29">
        <v>0</v>
      </c>
      <c r="L126" s="124"/>
      <c r="M126" s="37">
        <v>22683.47</v>
      </c>
      <c r="N126" s="124"/>
      <c r="O126" s="28">
        <v>65956.53</v>
      </c>
      <c r="P126" s="27">
        <v>0.74409400000000003</v>
      </c>
    </row>
    <row r="127" spans="1:16" s="34" customFormat="1" x14ac:dyDescent="0.25">
      <c r="A127" s="26" t="s">
        <v>282</v>
      </c>
      <c r="B127" s="26" t="s">
        <v>177</v>
      </c>
      <c r="C127" s="26" t="s">
        <v>234</v>
      </c>
      <c r="D127" s="26" t="s">
        <v>233</v>
      </c>
      <c r="E127" s="26" t="s">
        <v>237</v>
      </c>
      <c r="F127" s="37">
        <v>2500</v>
      </c>
      <c r="G127" s="37">
        <v>0</v>
      </c>
      <c r="H127" s="37">
        <v>2500</v>
      </c>
      <c r="I127" s="28">
        <v>2143.2800000000002</v>
      </c>
      <c r="J127" s="28">
        <v>0</v>
      </c>
      <c r="K127" s="29">
        <v>0</v>
      </c>
      <c r="L127" s="124"/>
      <c r="M127" s="37">
        <v>2143.2800000000002</v>
      </c>
      <c r="N127" s="124"/>
      <c r="O127" s="28">
        <v>356.72</v>
      </c>
      <c r="P127" s="27">
        <v>0.14268800000000001</v>
      </c>
    </row>
    <row r="128" spans="1:16" s="34" customFormat="1" x14ac:dyDescent="0.25">
      <c r="A128" s="26" t="s">
        <v>282</v>
      </c>
      <c r="B128" s="26" t="s">
        <v>177</v>
      </c>
      <c r="C128" s="26" t="s">
        <v>234</v>
      </c>
      <c r="D128" s="26" t="s">
        <v>233</v>
      </c>
      <c r="E128" s="26" t="s">
        <v>236</v>
      </c>
      <c r="F128" s="37">
        <v>70</v>
      </c>
      <c r="G128" s="37">
        <v>0</v>
      </c>
      <c r="H128" s="37">
        <v>70</v>
      </c>
      <c r="I128" s="28">
        <v>60.01</v>
      </c>
      <c r="J128" s="28">
        <v>0</v>
      </c>
      <c r="K128" s="29">
        <v>0</v>
      </c>
      <c r="L128" s="124"/>
      <c r="M128" s="37">
        <v>60.01</v>
      </c>
      <c r="N128" s="124"/>
      <c r="O128" s="28">
        <v>9.99</v>
      </c>
      <c r="P128" s="27">
        <v>0.14271400000000001</v>
      </c>
    </row>
    <row r="129" spans="1:16" s="34" customFormat="1" x14ac:dyDescent="0.25">
      <c r="A129" s="26" t="s">
        <v>281</v>
      </c>
      <c r="B129" s="26" t="s">
        <v>152</v>
      </c>
      <c r="C129" s="26" t="s">
        <v>234</v>
      </c>
      <c r="D129" s="26" t="s">
        <v>233</v>
      </c>
      <c r="E129" s="26" t="s">
        <v>237</v>
      </c>
      <c r="F129" s="37">
        <v>36000</v>
      </c>
      <c r="G129" s="37">
        <v>0</v>
      </c>
      <c r="H129" s="37">
        <v>36000</v>
      </c>
      <c r="I129" s="28">
        <v>32708.94</v>
      </c>
      <c r="J129" s="28">
        <v>0</v>
      </c>
      <c r="K129" s="29">
        <v>0</v>
      </c>
      <c r="L129" s="124"/>
      <c r="M129" s="37">
        <v>32708.94</v>
      </c>
      <c r="N129" s="124"/>
      <c r="O129" s="28">
        <v>3291.06</v>
      </c>
      <c r="P129" s="27">
        <v>9.1417999999999999E-2</v>
      </c>
    </row>
    <row r="130" spans="1:16" s="34" customFormat="1" x14ac:dyDescent="0.25">
      <c r="A130" s="26" t="s">
        <v>281</v>
      </c>
      <c r="B130" s="26" t="s">
        <v>152</v>
      </c>
      <c r="C130" s="26" t="s">
        <v>234</v>
      </c>
      <c r="D130" s="26" t="s">
        <v>233</v>
      </c>
      <c r="E130" s="26" t="s">
        <v>236</v>
      </c>
      <c r="F130" s="37">
        <v>1008</v>
      </c>
      <c r="G130" s="37">
        <v>0</v>
      </c>
      <c r="H130" s="37">
        <v>1008</v>
      </c>
      <c r="I130" s="28">
        <v>915.85</v>
      </c>
      <c r="J130" s="28">
        <v>0</v>
      </c>
      <c r="K130" s="29">
        <v>0</v>
      </c>
      <c r="L130" s="124"/>
      <c r="M130" s="37">
        <v>915.85</v>
      </c>
      <c r="N130" s="124"/>
      <c r="O130" s="28">
        <v>92.15</v>
      </c>
      <c r="P130" s="27">
        <v>9.1419E-2</v>
      </c>
    </row>
    <row r="131" spans="1:16" s="34" customFormat="1" x14ac:dyDescent="0.25">
      <c r="A131" s="26" t="s">
        <v>280</v>
      </c>
      <c r="B131" s="26" t="s">
        <v>153</v>
      </c>
      <c r="C131" s="26" t="s">
        <v>234</v>
      </c>
      <c r="D131" s="26" t="s">
        <v>233</v>
      </c>
      <c r="E131" s="26" t="s">
        <v>237</v>
      </c>
      <c r="F131" s="37">
        <v>153400</v>
      </c>
      <c r="G131" s="37">
        <v>0</v>
      </c>
      <c r="H131" s="37">
        <v>153400</v>
      </c>
      <c r="I131" s="28">
        <v>112517.75999999999</v>
      </c>
      <c r="J131" s="28">
        <v>0</v>
      </c>
      <c r="K131" s="29">
        <v>0</v>
      </c>
      <c r="L131" s="124"/>
      <c r="M131" s="37">
        <v>112517.75999999999</v>
      </c>
      <c r="N131" s="124"/>
      <c r="O131" s="28">
        <v>40882.239999999998</v>
      </c>
      <c r="P131" s="27">
        <v>0.26650699999999999</v>
      </c>
    </row>
    <row r="132" spans="1:16" s="34" customFormat="1" x14ac:dyDescent="0.25">
      <c r="A132" s="26" t="s">
        <v>280</v>
      </c>
      <c r="B132" s="26" t="s">
        <v>153</v>
      </c>
      <c r="C132" s="26" t="s">
        <v>234</v>
      </c>
      <c r="D132" s="26" t="s">
        <v>233</v>
      </c>
      <c r="E132" s="26" t="s">
        <v>236</v>
      </c>
      <c r="F132" s="37">
        <v>4295.2</v>
      </c>
      <c r="G132" s="37">
        <v>0</v>
      </c>
      <c r="H132" s="37">
        <v>4295.2</v>
      </c>
      <c r="I132" s="28">
        <v>3150.5</v>
      </c>
      <c r="J132" s="28">
        <v>0</v>
      </c>
      <c r="K132" s="29">
        <v>0</v>
      </c>
      <c r="L132" s="124"/>
      <c r="M132" s="37">
        <v>3150.5</v>
      </c>
      <c r="N132" s="124"/>
      <c r="O132" s="28">
        <v>1144.7</v>
      </c>
      <c r="P132" s="27">
        <v>0.26650699999999999</v>
      </c>
    </row>
    <row r="133" spans="1:16" s="34" customFormat="1" x14ac:dyDescent="0.25">
      <c r="A133" s="26" t="s">
        <v>279</v>
      </c>
      <c r="B133" s="26" t="s">
        <v>179</v>
      </c>
      <c r="C133" s="26" t="s">
        <v>234</v>
      </c>
      <c r="D133" s="26" t="s">
        <v>233</v>
      </c>
      <c r="E133" s="26" t="s">
        <v>237</v>
      </c>
      <c r="F133" s="37">
        <v>4145</v>
      </c>
      <c r="G133" s="37">
        <v>0</v>
      </c>
      <c r="H133" s="37">
        <v>4145</v>
      </c>
      <c r="I133" s="28">
        <v>0</v>
      </c>
      <c r="J133" s="28">
        <v>0</v>
      </c>
      <c r="K133" s="29">
        <v>0</v>
      </c>
      <c r="L133" s="124"/>
      <c r="M133" s="37">
        <v>0</v>
      </c>
      <c r="N133" s="124"/>
      <c r="O133" s="28">
        <v>4145</v>
      </c>
      <c r="P133" s="27">
        <v>1</v>
      </c>
    </row>
    <row r="134" spans="1:16" s="34" customFormat="1" x14ac:dyDescent="0.25">
      <c r="A134" s="26" t="s">
        <v>279</v>
      </c>
      <c r="B134" s="26" t="s">
        <v>179</v>
      </c>
      <c r="C134" s="26" t="s">
        <v>234</v>
      </c>
      <c r="D134" s="26" t="s">
        <v>233</v>
      </c>
      <c r="E134" s="26" t="s">
        <v>236</v>
      </c>
      <c r="F134" s="37">
        <v>116.06</v>
      </c>
      <c r="G134" s="37">
        <v>0</v>
      </c>
      <c r="H134" s="37">
        <v>116.06</v>
      </c>
      <c r="I134" s="28">
        <v>0</v>
      </c>
      <c r="J134" s="28">
        <v>0</v>
      </c>
      <c r="K134" s="29">
        <v>0</v>
      </c>
      <c r="L134" s="124"/>
      <c r="M134" s="37">
        <v>0</v>
      </c>
      <c r="N134" s="124"/>
      <c r="O134" s="28">
        <v>116.06</v>
      </c>
      <c r="P134" s="27">
        <v>1</v>
      </c>
    </row>
    <row r="135" spans="1:16" s="34" customFormat="1" x14ac:dyDescent="0.25">
      <c r="A135" s="26" t="s">
        <v>278</v>
      </c>
      <c r="B135" s="26" t="s">
        <v>154</v>
      </c>
      <c r="C135" s="26" t="s">
        <v>234</v>
      </c>
      <c r="D135" s="26" t="s">
        <v>233</v>
      </c>
      <c r="E135" s="26" t="s">
        <v>237</v>
      </c>
      <c r="F135" s="37">
        <v>17549</v>
      </c>
      <c r="G135" s="37">
        <v>0</v>
      </c>
      <c r="H135" s="37">
        <v>17549</v>
      </c>
      <c r="I135" s="28">
        <v>9980.4</v>
      </c>
      <c r="J135" s="28">
        <v>0</v>
      </c>
      <c r="K135" s="29">
        <v>0</v>
      </c>
      <c r="L135" s="124"/>
      <c r="M135" s="37">
        <v>9980.4</v>
      </c>
      <c r="N135" s="124"/>
      <c r="O135" s="28">
        <v>7568.6</v>
      </c>
      <c r="P135" s="27">
        <v>0.431284</v>
      </c>
    </row>
    <row r="136" spans="1:16" s="34" customFormat="1" x14ac:dyDescent="0.25">
      <c r="A136" s="26" t="s">
        <v>278</v>
      </c>
      <c r="B136" s="26" t="s">
        <v>154</v>
      </c>
      <c r="C136" s="26" t="s">
        <v>234</v>
      </c>
      <c r="D136" s="26" t="s">
        <v>233</v>
      </c>
      <c r="E136" s="26" t="s">
        <v>236</v>
      </c>
      <c r="F136" s="37">
        <v>491.37</v>
      </c>
      <c r="G136" s="37">
        <v>0</v>
      </c>
      <c r="H136" s="37">
        <v>491.37</v>
      </c>
      <c r="I136" s="28">
        <v>279.45</v>
      </c>
      <c r="J136" s="28">
        <v>0</v>
      </c>
      <c r="K136" s="29">
        <v>0</v>
      </c>
      <c r="L136" s="124"/>
      <c r="M136" s="37">
        <v>279.45</v>
      </c>
      <c r="N136" s="124"/>
      <c r="O136" s="28">
        <v>211.92</v>
      </c>
      <c r="P136" s="27">
        <v>0.431284</v>
      </c>
    </row>
    <row r="137" spans="1:16" s="34" customFormat="1" x14ac:dyDescent="0.25">
      <c r="A137" s="26" t="s">
        <v>277</v>
      </c>
      <c r="B137" s="26" t="s">
        <v>155</v>
      </c>
      <c r="C137" s="26" t="s">
        <v>234</v>
      </c>
      <c r="D137" s="26" t="s">
        <v>233</v>
      </c>
      <c r="E137" s="26" t="s">
        <v>237</v>
      </c>
      <c r="F137" s="37">
        <v>23855</v>
      </c>
      <c r="G137" s="37">
        <v>0</v>
      </c>
      <c r="H137" s="37">
        <v>23855</v>
      </c>
      <c r="I137" s="28">
        <v>6797.48</v>
      </c>
      <c r="J137" s="28">
        <v>0</v>
      </c>
      <c r="K137" s="29">
        <v>0</v>
      </c>
      <c r="L137" s="124"/>
      <c r="M137" s="37">
        <v>6797.48</v>
      </c>
      <c r="N137" s="124"/>
      <c r="O137" s="28">
        <v>17057.52</v>
      </c>
      <c r="P137" s="27">
        <v>0.71504999999999996</v>
      </c>
    </row>
    <row r="138" spans="1:16" s="34" customFormat="1" x14ac:dyDescent="0.25">
      <c r="A138" s="26" t="s">
        <v>277</v>
      </c>
      <c r="B138" s="26" t="s">
        <v>155</v>
      </c>
      <c r="C138" s="26" t="s">
        <v>234</v>
      </c>
      <c r="D138" s="26" t="s">
        <v>233</v>
      </c>
      <c r="E138" s="26" t="s">
        <v>236</v>
      </c>
      <c r="F138" s="37">
        <v>794.95</v>
      </c>
      <c r="G138" s="37">
        <v>0</v>
      </c>
      <c r="H138" s="37">
        <v>794.95</v>
      </c>
      <c r="I138" s="28">
        <v>190.33</v>
      </c>
      <c r="J138" s="28">
        <v>0</v>
      </c>
      <c r="K138" s="29">
        <v>0</v>
      </c>
      <c r="L138" s="124"/>
      <c r="M138" s="37">
        <v>190.33</v>
      </c>
      <c r="N138" s="124"/>
      <c r="O138" s="28">
        <v>604.62</v>
      </c>
      <c r="P138" s="27">
        <v>0.76057600000000003</v>
      </c>
    </row>
    <row r="139" spans="1:16" s="34" customFormat="1" x14ac:dyDescent="0.25">
      <c r="A139" s="26" t="s">
        <v>277</v>
      </c>
      <c r="B139" s="26" t="s">
        <v>155</v>
      </c>
      <c r="C139" s="26" t="s">
        <v>234</v>
      </c>
      <c r="D139" s="26" t="s">
        <v>233</v>
      </c>
      <c r="E139" s="26" t="s">
        <v>232</v>
      </c>
      <c r="F139" s="37">
        <v>4536</v>
      </c>
      <c r="G139" s="37">
        <v>0</v>
      </c>
      <c r="H139" s="37">
        <v>4536</v>
      </c>
      <c r="I139" s="28">
        <v>0</v>
      </c>
      <c r="J139" s="28">
        <v>0</v>
      </c>
      <c r="K139" s="29">
        <v>0</v>
      </c>
      <c r="L139" s="124"/>
      <c r="M139" s="37">
        <v>0</v>
      </c>
      <c r="N139" s="124"/>
      <c r="O139" s="28">
        <v>4536</v>
      </c>
      <c r="P139" s="27">
        <v>1</v>
      </c>
    </row>
    <row r="140" spans="1:16" s="34" customFormat="1" x14ac:dyDescent="0.25">
      <c r="A140" s="26" t="s">
        <v>276</v>
      </c>
      <c r="B140" s="26" t="s">
        <v>156</v>
      </c>
      <c r="C140" s="26" t="s">
        <v>234</v>
      </c>
      <c r="D140" s="26" t="s">
        <v>233</v>
      </c>
      <c r="E140" s="26" t="s">
        <v>237</v>
      </c>
      <c r="F140" s="37">
        <v>91692</v>
      </c>
      <c r="G140" s="37">
        <v>0</v>
      </c>
      <c r="H140" s="37">
        <v>91692</v>
      </c>
      <c r="I140" s="28">
        <v>81347.12</v>
      </c>
      <c r="J140" s="28">
        <v>0</v>
      </c>
      <c r="K140" s="29">
        <v>0</v>
      </c>
      <c r="L140" s="124"/>
      <c r="M140" s="37">
        <v>81347.12</v>
      </c>
      <c r="N140" s="124"/>
      <c r="O140" s="28">
        <v>10344.879999999999</v>
      </c>
      <c r="P140" s="27">
        <v>0.11282200000000001</v>
      </c>
    </row>
    <row r="141" spans="1:16" s="34" customFormat="1" x14ac:dyDescent="0.25">
      <c r="A141" s="26" t="s">
        <v>276</v>
      </c>
      <c r="B141" s="26" t="s">
        <v>156</v>
      </c>
      <c r="C141" s="26" t="s">
        <v>234</v>
      </c>
      <c r="D141" s="26" t="s">
        <v>233</v>
      </c>
      <c r="E141" s="26" t="s">
        <v>236</v>
      </c>
      <c r="F141" s="37">
        <v>3718.88</v>
      </c>
      <c r="G141" s="37">
        <v>0</v>
      </c>
      <c r="H141" s="37">
        <v>3718.88</v>
      </c>
      <c r="I141" s="28">
        <v>2967.02</v>
      </c>
      <c r="J141" s="28">
        <v>0</v>
      </c>
      <c r="K141" s="29">
        <v>0</v>
      </c>
      <c r="L141" s="124"/>
      <c r="M141" s="37">
        <v>2967.02</v>
      </c>
      <c r="N141" s="124"/>
      <c r="O141" s="28">
        <v>751.86</v>
      </c>
      <c r="P141" s="27">
        <v>0.20217399999999999</v>
      </c>
    </row>
    <row r="142" spans="1:16" s="34" customFormat="1" x14ac:dyDescent="0.25">
      <c r="A142" s="26" t="s">
        <v>276</v>
      </c>
      <c r="B142" s="26" t="s">
        <v>156</v>
      </c>
      <c r="C142" s="26" t="s">
        <v>234</v>
      </c>
      <c r="D142" s="26" t="s">
        <v>233</v>
      </c>
      <c r="E142" s="26" t="s">
        <v>232</v>
      </c>
      <c r="F142" s="37">
        <v>41125</v>
      </c>
      <c r="G142" s="37">
        <v>0</v>
      </c>
      <c r="H142" s="37">
        <v>41125</v>
      </c>
      <c r="I142" s="28">
        <v>24617.88</v>
      </c>
      <c r="J142" s="28">
        <v>0</v>
      </c>
      <c r="K142" s="29">
        <v>0</v>
      </c>
      <c r="L142" s="124"/>
      <c r="M142" s="37">
        <v>24617.88</v>
      </c>
      <c r="N142" s="124"/>
      <c r="O142" s="28">
        <v>16507.12</v>
      </c>
      <c r="P142" s="27">
        <v>0.401389</v>
      </c>
    </row>
    <row r="143" spans="1:16" s="34" customFormat="1" x14ac:dyDescent="0.25">
      <c r="A143" s="26" t="s">
        <v>275</v>
      </c>
      <c r="B143" s="26" t="s">
        <v>181</v>
      </c>
      <c r="C143" s="26" t="s">
        <v>234</v>
      </c>
      <c r="D143" s="26" t="s">
        <v>233</v>
      </c>
      <c r="E143" s="26" t="s">
        <v>237</v>
      </c>
      <c r="F143" s="37">
        <v>42500</v>
      </c>
      <c r="G143" s="37">
        <v>0</v>
      </c>
      <c r="H143" s="37">
        <v>42500</v>
      </c>
      <c r="I143" s="28">
        <v>34845.61</v>
      </c>
      <c r="J143" s="28">
        <v>0</v>
      </c>
      <c r="K143" s="29">
        <v>0</v>
      </c>
      <c r="L143" s="124"/>
      <c r="M143" s="37">
        <v>34845.61</v>
      </c>
      <c r="N143" s="124"/>
      <c r="O143" s="28">
        <v>7654.39</v>
      </c>
      <c r="P143" s="27">
        <v>0.18010300000000001</v>
      </c>
    </row>
    <row r="144" spans="1:16" s="34" customFormat="1" x14ac:dyDescent="0.25">
      <c r="A144" s="26" t="s">
        <v>275</v>
      </c>
      <c r="B144" s="26" t="s">
        <v>181</v>
      </c>
      <c r="C144" s="26" t="s">
        <v>234</v>
      </c>
      <c r="D144" s="26" t="s">
        <v>233</v>
      </c>
      <c r="E144" s="26" t="s">
        <v>236</v>
      </c>
      <c r="F144" s="37">
        <v>1190</v>
      </c>
      <c r="G144" s="37">
        <v>0</v>
      </c>
      <c r="H144" s="37">
        <v>1190</v>
      </c>
      <c r="I144" s="28">
        <v>975.68</v>
      </c>
      <c r="J144" s="28">
        <v>0</v>
      </c>
      <c r="K144" s="29">
        <v>0</v>
      </c>
      <c r="L144" s="124"/>
      <c r="M144" s="37">
        <v>975.68</v>
      </c>
      <c r="N144" s="124"/>
      <c r="O144" s="28">
        <v>214.32</v>
      </c>
      <c r="P144" s="27">
        <v>0.18010100000000001</v>
      </c>
    </row>
    <row r="145" spans="1:16" s="34" customFormat="1" x14ac:dyDescent="0.25">
      <c r="A145" s="26" t="s">
        <v>274</v>
      </c>
      <c r="B145" s="26" t="s">
        <v>199</v>
      </c>
      <c r="C145" s="26" t="s">
        <v>234</v>
      </c>
      <c r="D145" s="26" t="s">
        <v>233</v>
      </c>
      <c r="E145" s="26" t="s">
        <v>237</v>
      </c>
      <c r="F145" s="37">
        <v>4405</v>
      </c>
      <c r="G145" s="37">
        <v>1073.29</v>
      </c>
      <c r="H145" s="37">
        <v>5478.29</v>
      </c>
      <c r="I145" s="28">
        <v>4730.43</v>
      </c>
      <c r="J145" s="28">
        <v>0</v>
      </c>
      <c r="K145" s="29">
        <v>0</v>
      </c>
      <c r="L145" s="124"/>
      <c r="M145" s="37">
        <v>4730.43</v>
      </c>
      <c r="N145" s="124"/>
      <c r="O145" s="28">
        <v>747.86</v>
      </c>
      <c r="P145" s="27">
        <v>0.136513</v>
      </c>
    </row>
    <row r="146" spans="1:16" s="34" customFormat="1" x14ac:dyDescent="0.25">
      <c r="A146" s="26" t="s">
        <v>274</v>
      </c>
      <c r="B146" s="26" t="s">
        <v>199</v>
      </c>
      <c r="C146" s="26" t="s">
        <v>234</v>
      </c>
      <c r="D146" s="26" t="s">
        <v>233</v>
      </c>
      <c r="E146" s="26" t="s">
        <v>236</v>
      </c>
      <c r="F146" s="37">
        <v>1463.28</v>
      </c>
      <c r="G146" s="37">
        <v>0</v>
      </c>
      <c r="H146" s="37">
        <v>1463.28</v>
      </c>
      <c r="I146" s="28">
        <v>1382.32</v>
      </c>
      <c r="J146" s="28">
        <v>0</v>
      </c>
      <c r="K146" s="29">
        <v>0</v>
      </c>
      <c r="L146" s="124"/>
      <c r="M146" s="37">
        <v>1382.32</v>
      </c>
      <c r="N146" s="124"/>
      <c r="O146" s="28">
        <v>80.959999999999994</v>
      </c>
      <c r="P146" s="27">
        <v>5.5328000000000002E-2</v>
      </c>
    </row>
    <row r="147" spans="1:16" s="34" customFormat="1" x14ac:dyDescent="0.25">
      <c r="A147" s="26" t="s">
        <v>274</v>
      </c>
      <c r="B147" s="26" t="s">
        <v>199</v>
      </c>
      <c r="C147" s="26" t="s">
        <v>234</v>
      </c>
      <c r="D147" s="26" t="s">
        <v>233</v>
      </c>
      <c r="E147" s="26" t="s">
        <v>232</v>
      </c>
      <c r="F147" s="37">
        <v>47855</v>
      </c>
      <c r="G147" s="37">
        <v>-1073.29</v>
      </c>
      <c r="H147" s="37">
        <v>46781.71</v>
      </c>
      <c r="I147" s="28">
        <v>44638.080000000002</v>
      </c>
      <c r="J147" s="28">
        <v>0</v>
      </c>
      <c r="K147" s="29">
        <v>0</v>
      </c>
      <c r="L147" s="124"/>
      <c r="M147" s="37">
        <v>44638.080000000002</v>
      </c>
      <c r="N147" s="124"/>
      <c r="O147" s="28">
        <v>2143.63</v>
      </c>
      <c r="P147" s="27">
        <v>4.5822000000000002E-2</v>
      </c>
    </row>
    <row r="148" spans="1:16" s="34" customFormat="1" x14ac:dyDescent="0.25">
      <c r="A148" s="26" t="s">
        <v>273</v>
      </c>
      <c r="B148" s="26" t="s">
        <v>157</v>
      </c>
      <c r="C148" s="26" t="s">
        <v>234</v>
      </c>
      <c r="D148" s="26" t="s">
        <v>233</v>
      </c>
      <c r="E148" s="26" t="s">
        <v>237</v>
      </c>
      <c r="F148" s="37">
        <v>10500</v>
      </c>
      <c r="G148" s="37">
        <v>0</v>
      </c>
      <c r="H148" s="37">
        <v>10500</v>
      </c>
      <c r="I148" s="28">
        <v>8505.26</v>
      </c>
      <c r="J148" s="28">
        <v>0</v>
      </c>
      <c r="K148" s="29">
        <v>0</v>
      </c>
      <c r="L148" s="124"/>
      <c r="M148" s="37">
        <v>8505.26</v>
      </c>
      <c r="N148" s="124"/>
      <c r="O148" s="28">
        <v>1994.74</v>
      </c>
      <c r="P148" s="27">
        <v>0.189975</v>
      </c>
    </row>
    <row r="149" spans="1:16" s="34" customFormat="1" x14ac:dyDescent="0.25">
      <c r="A149" s="26" t="s">
        <v>273</v>
      </c>
      <c r="B149" s="26" t="s">
        <v>157</v>
      </c>
      <c r="C149" s="26" t="s">
        <v>234</v>
      </c>
      <c r="D149" s="26" t="s">
        <v>233</v>
      </c>
      <c r="E149" s="26" t="s">
        <v>236</v>
      </c>
      <c r="F149" s="37">
        <v>294</v>
      </c>
      <c r="G149" s="37">
        <v>0</v>
      </c>
      <c r="H149" s="37">
        <v>294</v>
      </c>
      <c r="I149" s="28">
        <v>238.15</v>
      </c>
      <c r="J149" s="28">
        <v>0</v>
      </c>
      <c r="K149" s="29">
        <v>0</v>
      </c>
      <c r="L149" s="124"/>
      <c r="M149" s="37">
        <v>238.15</v>
      </c>
      <c r="N149" s="124"/>
      <c r="O149" s="28">
        <v>55.85</v>
      </c>
      <c r="P149" s="27">
        <v>0.189966</v>
      </c>
    </row>
    <row r="150" spans="1:16" s="34" customFormat="1" x14ac:dyDescent="0.25">
      <c r="A150" s="26" t="s">
        <v>562</v>
      </c>
      <c r="B150" s="26" t="s">
        <v>563</v>
      </c>
      <c r="C150" s="26" t="s">
        <v>234</v>
      </c>
      <c r="D150" s="26" t="s">
        <v>233</v>
      </c>
      <c r="E150" s="26" t="s">
        <v>237</v>
      </c>
      <c r="F150" s="37">
        <v>0</v>
      </c>
      <c r="G150" s="37">
        <v>0</v>
      </c>
      <c r="H150" s="37">
        <v>0</v>
      </c>
      <c r="I150" s="28">
        <v>25.96</v>
      </c>
      <c r="J150" s="28">
        <v>0</v>
      </c>
      <c r="K150" s="29">
        <v>0</v>
      </c>
      <c r="L150" s="124"/>
      <c r="M150" s="37">
        <v>25.96</v>
      </c>
      <c r="N150" s="124"/>
      <c r="O150" s="28">
        <v>-25.96</v>
      </c>
      <c r="P150" s="27">
        <v>0</v>
      </c>
    </row>
    <row r="151" spans="1:16" s="34" customFormat="1" x14ac:dyDescent="0.25">
      <c r="A151" s="26" t="s">
        <v>562</v>
      </c>
      <c r="B151" s="26" t="s">
        <v>563</v>
      </c>
      <c r="C151" s="26" t="s">
        <v>234</v>
      </c>
      <c r="D151" s="26" t="s">
        <v>233</v>
      </c>
      <c r="E151" s="26" t="s">
        <v>236</v>
      </c>
      <c r="F151" s="37">
        <v>0</v>
      </c>
      <c r="G151" s="37">
        <v>0</v>
      </c>
      <c r="H151" s="37">
        <v>0</v>
      </c>
      <c r="I151" s="28">
        <v>0.73</v>
      </c>
      <c r="J151" s="28">
        <v>0</v>
      </c>
      <c r="K151" s="29">
        <v>0</v>
      </c>
      <c r="L151" s="124"/>
      <c r="M151" s="37">
        <v>0.73</v>
      </c>
      <c r="N151" s="124"/>
      <c r="O151" s="28">
        <v>-0.73</v>
      </c>
      <c r="P151" s="27">
        <v>0</v>
      </c>
    </row>
    <row r="152" spans="1:16" s="34" customFormat="1" x14ac:dyDescent="0.25">
      <c r="A152" s="26" t="s">
        <v>272</v>
      </c>
      <c r="B152" s="26" t="s">
        <v>339</v>
      </c>
      <c r="C152" s="26" t="s">
        <v>411</v>
      </c>
      <c r="D152" s="26" t="s">
        <v>233</v>
      </c>
      <c r="E152" s="26" t="s">
        <v>237</v>
      </c>
      <c r="F152" s="37">
        <v>0</v>
      </c>
      <c r="G152" s="37">
        <v>850000</v>
      </c>
      <c r="H152" s="37">
        <v>850000</v>
      </c>
      <c r="I152" s="28">
        <v>0</v>
      </c>
      <c r="J152" s="28">
        <v>0</v>
      </c>
      <c r="K152" s="29">
        <v>0</v>
      </c>
      <c r="L152" s="124"/>
      <c r="M152" s="37">
        <v>0</v>
      </c>
      <c r="N152" s="124"/>
      <c r="O152" s="28">
        <v>850000</v>
      </c>
      <c r="P152" s="27">
        <v>1</v>
      </c>
    </row>
    <row r="153" spans="1:16" s="34" customFormat="1" x14ac:dyDescent="0.25">
      <c r="A153" s="26" t="s">
        <v>272</v>
      </c>
      <c r="B153" s="26" t="s">
        <v>339</v>
      </c>
      <c r="C153" s="26" t="s">
        <v>234</v>
      </c>
      <c r="D153" s="26" t="s">
        <v>233</v>
      </c>
      <c r="E153" s="26" t="s">
        <v>237</v>
      </c>
      <c r="F153" s="37">
        <v>0</v>
      </c>
      <c r="G153" s="37">
        <v>-850000</v>
      </c>
      <c r="H153" s="37">
        <v>-850000</v>
      </c>
      <c r="I153" s="28">
        <v>93836</v>
      </c>
      <c r="J153" s="28">
        <v>0</v>
      </c>
      <c r="K153" s="29">
        <v>0</v>
      </c>
      <c r="L153" s="124"/>
      <c r="M153" s="37">
        <v>93836</v>
      </c>
      <c r="N153" s="124"/>
      <c r="O153" s="28">
        <v>-943836</v>
      </c>
      <c r="P153" s="27">
        <v>1.110395</v>
      </c>
    </row>
    <row r="154" spans="1:16" s="34" customFormat="1" x14ac:dyDescent="0.25">
      <c r="A154" s="26" t="s">
        <v>272</v>
      </c>
      <c r="B154" s="26" t="s">
        <v>339</v>
      </c>
      <c r="C154" s="26" t="s">
        <v>234</v>
      </c>
      <c r="D154" s="26" t="s">
        <v>233</v>
      </c>
      <c r="E154" s="26" t="s">
        <v>236</v>
      </c>
      <c r="F154" s="37">
        <v>8955</v>
      </c>
      <c r="G154" s="37">
        <v>0</v>
      </c>
      <c r="H154" s="37">
        <v>8955</v>
      </c>
      <c r="I154" s="28">
        <v>89408.41</v>
      </c>
      <c r="J154" s="28">
        <v>0</v>
      </c>
      <c r="K154" s="29">
        <v>0</v>
      </c>
      <c r="L154" s="124"/>
      <c r="M154" s="37">
        <v>89408.41</v>
      </c>
      <c r="N154" s="124"/>
      <c r="O154" s="28">
        <v>-80453.41</v>
      </c>
      <c r="P154" s="27">
        <v>-8.9841890000000006</v>
      </c>
    </row>
    <row r="155" spans="1:16" s="34" customFormat="1" x14ac:dyDescent="0.25">
      <c r="A155" s="26" t="s">
        <v>271</v>
      </c>
      <c r="B155" s="26" t="s">
        <v>108</v>
      </c>
      <c r="C155" s="26" t="s">
        <v>234</v>
      </c>
      <c r="D155" s="26" t="s">
        <v>233</v>
      </c>
      <c r="E155" s="26" t="s">
        <v>237</v>
      </c>
      <c r="F155" s="37">
        <v>75000</v>
      </c>
      <c r="G155" s="37">
        <v>0</v>
      </c>
      <c r="H155" s="37">
        <v>75000</v>
      </c>
      <c r="I155" s="28">
        <v>57817.54</v>
      </c>
      <c r="J155" s="28">
        <v>0</v>
      </c>
      <c r="K155" s="29">
        <v>0</v>
      </c>
      <c r="L155" s="124"/>
      <c r="M155" s="37">
        <v>57817.54</v>
      </c>
      <c r="N155" s="124"/>
      <c r="O155" s="28">
        <v>17182.46</v>
      </c>
      <c r="P155" s="27">
        <v>0.229099</v>
      </c>
    </row>
    <row r="156" spans="1:16" s="34" customFormat="1" x14ac:dyDescent="0.25">
      <c r="A156" s="26" t="s">
        <v>271</v>
      </c>
      <c r="B156" s="26" t="s">
        <v>108</v>
      </c>
      <c r="C156" s="26" t="s">
        <v>234</v>
      </c>
      <c r="D156" s="26" t="s">
        <v>233</v>
      </c>
      <c r="E156" s="26" t="s">
        <v>236</v>
      </c>
      <c r="F156" s="37">
        <v>2380</v>
      </c>
      <c r="G156" s="37">
        <v>0</v>
      </c>
      <c r="H156" s="37">
        <v>2380</v>
      </c>
      <c r="I156" s="28">
        <v>1681.26</v>
      </c>
      <c r="J156" s="28">
        <v>0</v>
      </c>
      <c r="K156" s="29">
        <v>0</v>
      </c>
      <c r="L156" s="124"/>
      <c r="M156" s="37">
        <v>1681.26</v>
      </c>
      <c r="N156" s="124"/>
      <c r="O156" s="28">
        <v>698.74</v>
      </c>
      <c r="P156" s="27">
        <v>0.29358800000000002</v>
      </c>
    </row>
    <row r="157" spans="1:16" s="34" customFormat="1" x14ac:dyDescent="0.25">
      <c r="A157" s="26" t="s">
        <v>271</v>
      </c>
      <c r="B157" s="26" t="s">
        <v>108</v>
      </c>
      <c r="C157" s="26" t="s">
        <v>234</v>
      </c>
      <c r="D157" s="26" t="s">
        <v>233</v>
      </c>
      <c r="E157" s="26" t="s">
        <v>232</v>
      </c>
      <c r="F157" s="37">
        <v>10000</v>
      </c>
      <c r="G157" s="37">
        <v>0</v>
      </c>
      <c r="H157" s="37">
        <v>10000</v>
      </c>
      <c r="I157" s="28">
        <v>2227.5</v>
      </c>
      <c r="J157" s="28">
        <v>0</v>
      </c>
      <c r="K157" s="29">
        <v>0</v>
      </c>
      <c r="L157" s="124"/>
      <c r="M157" s="37">
        <v>2227.5</v>
      </c>
      <c r="N157" s="124"/>
      <c r="O157" s="28">
        <v>7772.5</v>
      </c>
      <c r="P157" s="27">
        <v>0.77725</v>
      </c>
    </row>
    <row r="158" spans="1:16" s="34" customFormat="1" x14ac:dyDescent="0.25">
      <c r="A158" s="26" t="s">
        <v>270</v>
      </c>
      <c r="B158" s="26" t="s">
        <v>110</v>
      </c>
      <c r="C158" s="26" t="s">
        <v>234</v>
      </c>
      <c r="D158" s="26" t="s">
        <v>233</v>
      </c>
      <c r="E158" s="26" t="s">
        <v>237</v>
      </c>
      <c r="F158" s="37">
        <v>374970</v>
      </c>
      <c r="G158" s="37">
        <v>0</v>
      </c>
      <c r="H158" s="37">
        <v>374970</v>
      </c>
      <c r="I158" s="28">
        <v>335723.12</v>
      </c>
      <c r="J158" s="28">
        <v>0</v>
      </c>
      <c r="K158" s="29">
        <v>0</v>
      </c>
      <c r="L158" s="124"/>
      <c r="M158" s="37">
        <v>335723.12</v>
      </c>
      <c r="N158" s="124"/>
      <c r="O158" s="28">
        <v>39246.879999999997</v>
      </c>
      <c r="P158" s="27">
        <v>0.104667</v>
      </c>
    </row>
    <row r="159" spans="1:16" s="34" customFormat="1" x14ac:dyDescent="0.25">
      <c r="A159" s="26" t="s">
        <v>270</v>
      </c>
      <c r="B159" s="26" t="s">
        <v>110</v>
      </c>
      <c r="C159" s="26" t="s">
        <v>234</v>
      </c>
      <c r="D159" s="26" t="s">
        <v>233</v>
      </c>
      <c r="E159" s="26" t="s">
        <v>236</v>
      </c>
      <c r="F159" s="37">
        <v>12313.28</v>
      </c>
      <c r="G159" s="37">
        <v>0</v>
      </c>
      <c r="H159" s="37">
        <v>12313.28</v>
      </c>
      <c r="I159" s="28">
        <v>10237.450000000001</v>
      </c>
      <c r="J159" s="28">
        <v>0</v>
      </c>
      <c r="K159" s="29">
        <v>0</v>
      </c>
      <c r="L159" s="124"/>
      <c r="M159" s="37">
        <v>10237.450000000001</v>
      </c>
      <c r="N159" s="124"/>
      <c r="O159" s="28">
        <v>2075.83</v>
      </c>
      <c r="P159" s="27">
        <v>0.16858500000000001</v>
      </c>
    </row>
    <row r="160" spans="1:16" s="34" customFormat="1" x14ac:dyDescent="0.25">
      <c r="A160" s="26" t="s">
        <v>270</v>
      </c>
      <c r="B160" s="26" t="s">
        <v>110</v>
      </c>
      <c r="C160" s="26" t="s">
        <v>234</v>
      </c>
      <c r="D160" s="26" t="s">
        <v>233</v>
      </c>
      <c r="E160" s="26" t="s">
        <v>232</v>
      </c>
      <c r="F160" s="37">
        <v>64790</v>
      </c>
      <c r="G160" s="37">
        <v>0</v>
      </c>
      <c r="H160" s="37">
        <v>64790</v>
      </c>
      <c r="I160" s="28">
        <v>29899.98</v>
      </c>
      <c r="J160" s="28">
        <v>0</v>
      </c>
      <c r="K160" s="29">
        <v>0</v>
      </c>
      <c r="L160" s="124"/>
      <c r="M160" s="37">
        <v>29899.98</v>
      </c>
      <c r="N160" s="124"/>
      <c r="O160" s="28">
        <v>34890.019999999997</v>
      </c>
      <c r="P160" s="27">
        <v>0.53850900000000002</v>
      </c>
    </row>
    <row r="161" spans="1:16" s="34" customFormat="1" x14ac:dyDescent="0.25">
      <c r="A161" s="26" t="s">
        <v>269</v>
      </c>
      <c r="B161" s="26" t="s">
        <v>158</v>
      </c>
      <c r="C161" s="26" t="s">
        <v>234</v>
      </c>
      <c r="D161" s="26" t="s">
        <v>233</v>
      </c>
      <c r="E161" s="26" t="s">
        <v>237</v>
      </c>
      <c r="F161" s="37">
        <v>19795</v>
      </c>
      <c r="G161" s="37">
        <v>-1751.63</v>
      </c>
      <c r="H161" s="37">
        <v>18043.37</v>
      </c>
      <c r="I161" s="28">
        <v>11384.22</v>
      </c>
      <c r="J161" s="28">
        <v>0</v>
      </c>
      <c r="K161" s="29">
        <v>0</v>
      </c>
      <c r="L161" s="124"/>
      <c r="M161" s="37">
        <v>11384.22</v>
      </c>
      <c r="N161" s="124"/>
      <c r="O161" s="28">
        <v>6659.15</v>
      </c>
      <c r="P161" s="27">
        <v>0.369064</v>
      </c>
    </row>
    <row r="162" spans="1:16" s="34" customFormat="1" x14ac:dyDescent="0.25">
      <c r="A162" s="26" t="s">
        <v>269</v>
      </c>
      <c r="B162" s="26" t="s">
        <v>158</v>
      </c>
      <c r="C162" s="26" t="s">
        <v>234</v>
      </c>
      <c r="D162" s="26" t="s">
        <v>233</v>
      </c>
      <c r="E162" s="26" t="s">
        <v>236</v>
      </c>
      <c r="F162" s="37">
        <v>2776.96</v>
      </c>
      <c r="G162" s="37">
        <v>0</v>
      </c>
      <c r="H162" s="37">
        <v>2776.96</v>
      </c>
      <c r="I162" s="28">
        <v>2393.1999999999998</v>
      </c>
      <c r="J162" s="28">
        <v>0</v>
      </c>
      <c r="K162" s="29">
        <v>0</v>
      </c>
      <c r="L162" s="124"/>
      <c r="M162" s="37">
        <v>2393.1999999999998</v>
      </c>
      <c r="N162" s="124"/>
      <c r="O162" s="28">
        <v>383.76</v>
      </c>
      <c r="P162" s="27">
        <v>0.13819400000000001</v>
      </c>
    </row>
    <row r="163" spans="1:16" s="34" customFormat="1" x14ac:dyDescent="0.25">
      <c r="A163" s="26" t="s">
        <v>269</v>
      </c>
      <c r="B163" s="26" t="s">
        <v>158</v>
      </c>
      <c r="C163" s="26" t="s">
        <v>234</v>
      </c>
      <c r="D163" s="26" t="s">
        <v>233</v>
      </c>
      <c r="E163" s="26" t="s">
        <v>232</v>
      </c>
      <c r="F163" s="37">
        <v>14864</v>
      </c>
      <c r="G163" s="37">
        <v>0</v>
      </c>
      <c r="H163" s="37">
        <v>14864</v>
      </c>
      <c r="I163" s="28">
        <v>7817</v>
      </c>
      <c r="J163" s="28">
        <v>0</v>
      </c>
      <c r="K163" s="29">
        <v>0</v>
      </c>
      <c r="L163" s="124"/>
      <c r="M163" s="37">
        <v>7817</v>
      </c>
      <c r="N163" s="124"/>
      <c r="O163" s="28">
        <v>7047</v>
      </c>
      <c r="P163" s="27">
        <v>0.47409800000000002</v>
      </c>
    </row>
    <row r="164" spans="1:16" s="34" customFormat="1" x14ac:dyDescent="0.25">
      <c r="A164" s="26" t="s">
        <v>269</v>
      </c>
      <c r="B164" s="26" t="s">
        <v>158</v>
      </c>
      <c r="C164" s="26" t="s">
        <v>234</v>
      </c>
      <c r="D164" s="26" t="s">
        <v>233</v>
      </c>
      <c r="E164" s="26" t="s">
        <v>241</v>
      </c>
      <c r="F164" s="37">
        <v>64518.25</v>
      </c>
      <c r="G164" s="37">
        <v>1751.63</v>
      </c>
      <c r="H164" s="37">
        <v>66269.88</v>
      </c>
      <c r="I164" s="28">
        <v>66269.899999999994</v>
      </c>
      <c r="J164" s="28">
        <v>0</v>
      </c>
      <c r="K164" s="29">
        <v>0</v>
      </c>
      <c r="L164" s="124"/>
      <c r="M164" s="37">
        <v>66269.899999999994</v>
      </c>
      <c r="N164" s="124"/>
      <c r="O164" s="28">
        <v>-0.02</v>
      </c>
      <c r="P164" s="27">
        <v>0</v>
      </c>
    </row>
    <row r="165" spans="1:16" s="34" customFormat="1" x14ac:dyDescent="0.25">
      <c r="A165" s="26" t="s">
        <v>268</v>
      </c>
      <c r="B165" s="26" t="s">
        <v>111</v>
      </c>
      <c r="C165" s="26" t="s">
        <v>234</v>
      </c>
      <c r="D165" s="26" t="s">
        <v>233</v>
      </c>
      <c r="E165" s="26" t="s">
        <v>237</v>
      </c>
      <c r="F165" s="37">
        <v>10000</v>
      </c>
      <c r="G165" s="37">
        <v>-836.91</v>
      </c>
      <c r="H165" s="37">
        <v>9163.09</v>
      </c>
      <c r="I165" s="28">
        <v>7016.82</v>
      </c>
      <c r="J165" s="28">
        <v>0</v>
      </c>
      <c r="K165" s="29">
        <v>0</v>
      </c>
      <c r="L165" s="124"/>
      <c r="M165" s="37">
        <v>7016.82</v>
      </c>
      <c r="N165" s="124"/>
      <c r="O165" s="28">
        <v>2146.27</v>
      </c>
      <c r="P165" s="27">
        <v>0.23422999999999999</v>
      </c>
    </row>
    <row r="166" spans="1:16" s="34" customFormat="1" x14ac:dyDescent="0.25">
      <c r="A166" s="26" t="s">
        <v>268</v>
      </c>
      <c r="B166" s="26" t="s">
        <v>111</v>
      </c>
      <c r="C166" s="26" t="s">
        <v>234</v>
      </c>
      <c r="D166" s="26" t="s">
        <v>233</v>
      </c>
      <c r="E166" s="26" t="s">
        <v>236</v>
      </c>
      <c r="F166" s="37">
        <v>6059.76</v>
      </c>
      <c r="G166" s="37">
        <v>0</v>
      </c>
      <c r="H166" s="37">
        <v>6059.76</v>
      </c>
      <c r="I166" s="28">
        <v>5798.55</v>
      </c>
      <c r="J166" s="28">
        <v>0</v>
      </c>
      <c r="K166" s="29">
        <v>0</v>
      </c>
      <c r="L166" s="124"/>
      <c r="M166" s="37">
        <v>5798.55</v>
      </c>
      <c r="N166" s="124"/>
      <c r="O166" s="28">
        <v>261.20999999999998</v>
      </c>
      <c r="P166" s="27">
        <v>4.3105999999999998E-2</v>
      </c>
    </row>
    <row r="167" spans="1:16" s="34" customFormat="1" x14ac:dyDescent="0.25">
      <c r="A167" s="26" t="s">
        <v>268</v>
      </c>
      <c r="B167" s="26" t="s">
        <v>111</v>
      </c>
      <c r="C167" s="26" t="s">
        <v>234</v>
      </c>
      <c r="D167" s="26" t="s">
        <v>233</v>
      </c>
      <c r="E167" s="26" t="s">
        <v>232</v>
      </c>
      <c r="F167" s="37">
        <v>7600</v>
      </c>
      <c r="G167" s="37">
        <v>1912.76</v>
      </c>
      <c r="H167" s="37">
        <v>9512.76</v>
      </c>
      <c r="I167" s="28">
        <v>7757.76</v>
      </c>
      <c r="J167" s="28">
        <v>0</v>
      </c>
      <c r="K167" s="29">
        <v>0</v>
      </c>
      <c r="L167" s="124"/>
      <c r="M167" s="37">
        <v>7757.76</v>
      </c>
      <c r="N167" s="124"/>
      <c r="O167" s="28">
        <v>1755</v>
      </c>
      <c r="P167" s="27">
        <v>0.18448899999999999</v>
      </c>
    </row>
    <row r="168" spans="1:16" s="34" customFormat="1" x14ac:dyDescent="0.25">
      <c r="A168" s="26" t="s">
        <v>268</v>
      </c>
      <c r="B168" s="26" t="s">
        <v>111</v>
      </c>
      <c r="C168" s="26" t="s">
        <v>234</v>
      </c>
      <c r="D168" s="26" t="s">
        <v>233</v>
      </c>
      <c r="E168" s="26" t="s">
        <v>241</v>
      </c>
      <c r="F168" s="37">
        <v>198819.91</v>
      </c>
      <c r="G168" s="37">
        <v>-1075.8499999999999</v>
      </c>
      <c r="H168" s="37">
        <v>197744.06</v>
      </c>
      <c r="I168" s="28">
        <v>192316.02</v>
      </c>
      <c r="J168" s="28">
        <v>0</v>
      </c>
      <c r="K168" s="29">
        <v>0</v>
      </c>
      <c r="L168" s="124"/>
      <c r="M168" s="37">
        <v>192316.02</v>
      </c>
      <c r="N168" s="124"/>
      <c r="O168" s="28">
        <v>5428.04</v>
      </c>
      <c r="P168" s="27">
        <v>2.7449999999999999E-2</v>
      </c>
    </row>
    <row r="169" spans="1:16" s="34" customFormat="1" x14ac:dyDescent="0.25">
      <c r="A169" s="26" t="s">
        <v>267</v>
      </c>
      <c r="B169" s="26" t="s">
        <v>112</v>
      </c>
      <c r="C169" s="26" t="s">
        <v>234</v>
      </c>
      <c r="D169" s="26" t="s">
        <v>233</v>
      </c>
      <c r="E169" s="26" t="s">
        <v>237</v>
      </c>
      <c r="F169" s="37">
        <v>28000</v>
      </c>
      <c r="G169" s="37">
        <v>0</v>
      </c>
      <c r="H169" s="37">
        <v>28000</v>
      </c>
      <c r="I169" s="28">
        <v>21588.41</v>
      </c>
      <c r="J169" s="28">
        <v>0</v>
      </c>
      <c r="K169" s="29">
        <v>0</v>
      </c>
      <c r="L169" s="124"/>
      <c r="M169" s="37">
        <v>21588.41</v>
      </c>
      <c r="N169" s="124"/>
      <c r="O169" s="28">
        <v>6411.59</v>
      </c>
      <c r="P169" s="27">
        <v>0.22898499999999999</v>
      </c>
    </row>
    <row r="170" spans="1:16" s="34" customFormat="1" x14ac:dyDescent="0.25">
      <c r="A170" s="26" t="s">
        <v>267</v>
      </c>
      <c r="B170" s="26" t="s">
        <v>112</v>
      </c>
      <c r="C170" s="26" t="s">
        <v>234</v>
      </c>
      <c r="D170" s="26" t="s">
        <v>233</v>
      </c>
      <c r="E170" s="26" t="s">
        <v>236</v>
      </c>
      <c r="F170" s="37">
        <v>1089.76</v>
      </c>
      <c r="G170" s="37">
        <v>0</v>
      </c>
      <c r="H170" s="37">
        <v>1089.76</v>
      </c>
      <c r="I170" s="28">
        <v>891.57</v>
      </c>
      <c r="J170" s="28">
        <v>0</v>
      </c>
      <c r="K170" s="29">
        <v>0</v>
      </c>
      <c r="L170" s="124"/>
      <c r="M170" s="37">
        <v>891.57</v>
      </c>
      <c r="N170" s="124"/>
      <c r="O170" s="28">
        <v>198.19</v>
      </c>
      <c r="P170" s="27">
        <v>0.181866</v>
      </c>
    </row>
    <row r="171" spans="1:16" s="34" customFormat="1" x14ac:dyDescent="0.25">
      <c r="A171" s="26" t="s">
        <v>267</v>
      </c>
      <c r="B171" s="26" t="s">
        <v>112</v>
      </c>
      <c r="C171" s="26" t="s">
        <v>234</v>
      </c>
      <c r="D171" s="26" t="s">
        <v>233</v>
      </c>
      <c r="E171" s="26" t="s">
        <v>232</v>
      </c>
      <c r="F171" s="37">
        <v>10920</v>
      </c>
      <c r="G171" s="37">
        <v>0</v>
      </c>
      <c r="H171" s="37">
        <v>10920</v>
      </c>
      <c r="I171" s="28">
        <v>10253.280000000001</v>
      </c>
      <c r="J171" s="28">
        <v>0</v>
      </c>
      <c r="K171" s="29">
        <v>0</v>
      </c>
      <c r="L171" s="124"/>
      <c r="M171" s="37">
        <v>10253.280000000001</v>
      </c>
      <c r="N171" s="124"/>
      <c r="O171" s="28">
        <v>666.72</v>
      </c>
      <c r="P171" s="27">
        <v>6.1054999999999998E-2</v>
      </c>
    </row>
    <row r="172" spans="1:16" s="34" customFormat="1" x14ac:dyDescent="0.25">
      <c r="A172" s="26" t="s">
        <v>266</v>
      </c>
      <c r="B172" s="26" t="s">
        <v>113</v>
      </c>
      <c r="C172" s="26" t="s">
        <v>234</v>
      </c>
      <c r="D172" s="26" t="s">
        <v>233</v>
      </c>
      <c r="E172" s="26" t="s">
        <v>237</v>
      </c>
      <c r="F172" s="37">
        <v>32228</v>
      </c>
      <c r="G172" s="37">
        <v>0</v>
      </c>
      <c r="H172" s="37">
        <v>32228</v>
      </c>
      <c r="I172" s="28">
        <v>25234.04</v>
      </c>
      <c r="J172" s="28">
        <v>0</v>
      </c>
      <c r="K172" s="29">
        <v>0</v>
      </c>
      <c r="L172" s="124"/>
      <c r="M172" s="37">
        <v>25234.04</v>
      </c>
      <c r="N172" s="124"/>
      <c r="O172" s="28">
        <v>6993.96</v>
      </c>
      <c r="P172" s="27">
        <v>0.21701500000000001</v>
      </c>
    </row>
    <row r="173" spans="1:16" s="34" customFormat="1" x14ac:dyDescent="0.25">
      <c r="A173" s="26" t="s">
        <v>266</v>
      </c>
      <c r="B173" s="26" t="s">
        <v>113</v>
      </c>
      <c r="C173" s="26" t="s">
        <v>234</v>
      </c>
      <c r="D173" s="26" t="s">
        <v>233</v>
      </c>
      <c r="E173" s="26" t="s">
        <v>236</v>
      </c>
      <c r="F173" s="37">
        <v>902.38</v>
      </c>
      <c r="G173" s="37">
        <v>0</v>
      </c>
      <c r="H173" s="37">
        <v>902.38</v>
      </c>
      <c r="I173" s="28">
        <v>706.55</v>
      </c>
      <c r="J173" s="28">
        <v>0</v>
      </c>
      <c r="K173" s="29">
        <v>0</v>
      </c>
      <c r="L173" s="124"/>
      <c r="M173" s="37">
        <v>706.55</v>
      </c>
      <c r="N173" s="124"/>
      <c r="O173" s="28">
        <v>195.83</v>
      </c>
      <c r="P173" s="27">
        <v>0.21701500000000001</v>
      </c>
    </row>
    <row r="174" spans="1:16" s="34" customFormat="1" x14ac:dyDescent="0.25">
      <c r="A174" s="26" t="s">
        <v>265</v>
      </c>
      <c r="B174" s="26" t="s">
        <v>115</v>
      </c>
      <c r="C174" s="26" t="s">
        <v>234</v>
      </c>
      <c r="D174" s="26" t="s">
        <v>233</v>
      </c>
      <c r="E174" s="26" t="s">
        <v>237</v>
      </c>
      <c r="F174" s="37">
        <v>165147</v>
      </c>
      <c r="G174" s="37">
        <v>0</v>
      </c>
      <c r="H174" s="37">
        <v>165147</v>
      </c>
      <c r="I174" s="28">
        <v>137628.94</v>
      </c>
      <c r="J174" s="28">
        <v>0</v>
      </c>
      <c r="K174" s="29">
        <v>0</v>
      </c>
      <c r="L174" s="124"/>
      <c r="M174" s="37">
        <v>137628.94</v>
      </c>
      <c r="N174" s="124"/>
      <c r="O174" s="28">
        <v>27518.06</v>
      </c>
      <c r="P174" s="27">
        <v>0.166628</v>
      </c>
    </row>
    <row r="175" spans="1:16" s="34" customFormat="1" x14ac:dyDescent="0.25">
      <c r="A175" s="26" t="s">
        <v>265</v>
      </c>
      <c r="B175" s="26" t="s">
        <v>115</v>
      </c>
      <c r="C175" s="26" t="s">
        <v>234</v>
      </c>
      <c r="D175" s="26" t="s">
        <v>233</v>
      </c>
      <c r="E175" s="26" t="s">
        <v>236</v>
      </c>
      <c r="F175" s="37">
        <v>5689.26</v>
      </c>
      <c r="G175" s="37">
        <v>0</v>
      </c>
      <c r="H175" s="37">
        <v>5689.26</v>
      </c>
      <c r="I175" s="28">
        <v>4194.6899999999996</v>
      </c>
      <c r="J175" s="28">
        <v>0</v>
      </c>
      <c r="K175" s="29">
        <v>0</v>
      </c>
      <c r="L175" s="124"/>
      <c r="M175" s="37">
        <v>4194.6899999999996</v>
      </c>
      <c r="N175" s="124"/>
      <c r="O175" s="28">
        <v>1494.57</v>
      </c>
      <c r="P175" s="27">
        <v>0.26269999999999999</v>
      </c>
    </row>
    <row r="176" spans="1:16" s="34" customFormat="1" x14ac:dyDescent="0.25">
      <c r="A176" s="26" t="s">
        <v>265</v>
      </c>
      <c r="B176" s="26" t="s">
        <v>115</v>
      </c>
      <c r="C176" s="26" t="s">
        <v>234</v>
      </c>
      <c r="D176" s="26" t="s">
        <v>233</v>
      </c>
      <c r="E176" s="26" t="s">
        <v>232</v>
      </c>
      <c r="F176" s="37">
        <v>38041</v>
      </c>
      <c r="G176" s="37">
        <v>0</v>
      </c>
      <c r="H176" s="37">
        <v>38041</v>
      </c>
      <c r="I176" s="28">
        <v>12181.41</v>
      </c>
      <c r="J176" s="28">
        <v>0</v>
      </c>
      <c r="K176" s="29">
        <v>0</v>
      </c>
      <c r="L176" s="124"/>
      <c r="M176" s="37">
        <v>12181.41</v>
      </c>
      <c r="N176" s="124"/>
      <c r="O176" s="28">
        <v>25859.59</v>
      </c>
      <c r="P176" s="27">
        <v>0.679782</v>
      </c>
    </row>
    <row r="177" spans="1:16" s="34" customFormat="1" x14ac:dyDescent="0.25">
      <c r="A177" s="26" t="s">
        <v>264</v>
      </c>
      <c r="B177" s="26" t="s">
        <v>92</v>
      </c>
      <c r="C177" s="26" t="s">
        <v>234</v>
      </c>
      <c r="D177" s="26" t="s">
        <v>233</v>
      </c>
      <c r="E177" s="26" t="s">
        <v>237</v>
      </c>
      <c r="F177" s="37">
        <v>187340</v>
      </c>
      <c r="G177" s="37">
        <v>13000</v>
      </c>
      <c r="H177" s="37">
        <v>200340</v>
      </c>
      <c r="I177" s="28">
        <v>187437.19</v>
      </c>
      <c r="J177" s="28">
        <v>0</v>
      </c>
      <c r="K177" s="29">
        <v>0</v>
      </c>
      <c r="L177" s="124"/>
      <c r="M177" s="37">
        <v>187437.19</v>
      </c>
      <c r="N177" s="124"/>
      <c r="O177" s="28">
        <v>12902.81</v>
      </c>
      <c r="P177" s="27">
        <v>6.4405000000000004E-2</v>
      </c>
    </row>
    <row r="178" spans="1:16" s="34" customFormat="1" x14ac:dyDescent="0.25">
      <c r="A178" s="26" t="s">
        <v>264</v>
      </c>
      <c r="B178" s="26" t="s">
        <v>92</v>
      </c>
      <c r="C178" s="26" t="s">
        <v>234</v>
      </c>
      <c r="D178" s="26" t="s">
        <v>233</v>
      </c>
      <c r="E178" s="26" t="s">
        <v>236</v>
      </c>
      <c r="F178" s="37">
        <v>6169.52</v>
      </c>
      <c r="G178" s="37">
        <v>0</v>
      </c>
      <c r="H178" s="37">
        <v>6169.52</v>
      </c>
      <c r="I178" s="28">
        <v>5302.11</v>
      </c>
      <c r="J178" s="28">
        <v>0</v>
      </c>
      <c r="K178" s="29">
        <v>0</v>
      </c>
      <c r="L178" s="124"/>
      <c r="M178" s="37">
        <v>5302.11</v>
      </c>
      <c r="N178" s="124"/>
      <c r="O178" s="28">
        <v>867.41</v>
      </c>
      <c r="P178" s="27">
        <v>0.140596</v>
      </c>
    </row>
    <row r="179" spans="1:16" s="34" customFormat="1" x14ac:dyDescent="0.25">
      <c r="A179" s="26" t="s">
        <v>264</v>
      </c>
      <c r="B179" s="26" t="s">
        <v>92</v>
      </c>
      <c r="C179" s="26" t="s">
        <v>234</v>
      </c>
      <c r="D179" s="26" t="s">
        <v>233</v>
      </c>
      <c r="E179" s="26" t="s">
        <v>232</v>
      </c>
      <c r="F179" s="37">
        <v>33000</v>
      </c>
      <c r="G179" s="37">
        <v>-13000</v>
      </c>
      <c r="H179" s="37">
        <v>20000</v>
      </c>
      <c r="I179" s="28">
        <v>1924.01</v>
      </c>
      <c r="J179" s="28">
        <v>0</v>
      </c>
      <c r="K179" s="29">
        <v>0</v>
      </c>
      <c r="L179" s="124"/>
      <c r="M179" s="37">
        <v>1924.01</v>
      </c>
      <c r="N179" s="124"/>
      <c r="O179" s="28">
        <v>18075.990000000002</v>
      </c>
      <c r="P179" s="27">
        <v>0.90380000000000005</v>
      </c>
    </row>
    <row r="180" spans="1:16" s="34" customFormat="1" x14ac:dyDescent="0.25">
      <c r="A180" s="26" t="s">
        <v>263</v>
      </c>
      <c r="B180" s="26" t="s">
        <v>117</v>
      </c>
      <c r="C180" s="26" t="s">
        <v>234</v>
      </c>
      <c r="D180" s="26" t="s">
        <v>233</v>
      </c>
      <c r="E180" s="26" t="s">
        <v>237</v>
      </c>
      <c r="F180" s="37">
        <v>12300</v>
      </c>
      <c r="G180" s="37">
        <v>-5961.57</v>
      </c>
      <c r="H180" s="37">
        <v>6338.43</v>
      </c>
      <c r="I180" s="28">
        <v>6469.56</v>
      </c>
      <c r="J180" s="28">
        <v>0</v>
      </c>
      <c r="K180" s="29">
        <v>0</v>
      </c>
      <c r="L180" s="124"/>
      <c r="M180" s="37">
        <v>6469.56</v>
      </c>
      <c r="N180" s="124"/>
      <c r="O180" s="28">
        <v>-131.13</v>
      </c>
      <c r="P180" s="27">
        <v>-2.0688000000000002E-2</v>
      </c>
    </row>
    <row r="181" spans="1:16" s="34" customFormat="1" x14ac:dyDescent="0.25">
      <c r="A181" s="26" t="s">
        <v>263</v>
      </c>
      <c r="B181" s="26" t="s">
        <v>117</v>
      </c>
      <c r="C181" s="26" t="s">
        <v>234</v>
      </c>
      <c r="D181" s="26" t="s">
        <v>233</v>
      </c>
      <c r="E181" s="26" t="s">
        <v>236</v>
      </c>
      <c r="F181" s="37">
        <v>1774.55</v>
      </c>
      <c r="G181" s="37">
        <v>0</v>
      </c>
      <c r="H181" s="37">
        <v>1774.55</v>
      </c>
      <c r="I181" s="28">
        <v>1787.83</v>
      </c>
      <c r="J181" s="28">
        <v>0</v>
      </c>
      <c r="K181" s="29">
        <v>0</v>
      </c>
      <c r="L181" s="124"/>
      <c r="M181" s="37">
        <v>1787.83</v>
      </c>
      <c r="N181" s="124"/>
      <c r="O181" s="28">
        <v>-13.28</v>
      </c>
      <c r="P181" s="27">
        <v>-7.4840000000000002E-3</v>
      </c>
    </row>
    <row r="182" spans="1:16" s="34" customFormat="1" x14ac:dyDescent="0.25">
      <c r="A182" s="26" t="s">
        <v>263</v>
      </c>
      <c r="B182" s="26" t="s">
        <v>117</v>
      </c>
      <c r="C182" s="26" t="s">
        <v>234</v>
      </c>
      <c r="D182" s="26" t="s">
        <v>233</v>
      </c>
      <c r="E182" s="26" t="s">
        <v>241</v>
      </c>
      <c r="F182" s="37">
        <v>51076.95</v>
      </c>
      <c r="G182" s="37">
        <v>5961.57</v>
      </c>
      <c r="H182" s="37">
        <v>57038.52</v>
      </c>
      <c r="I182" s="28">
        <v>57381.55</v>
      </c>
      <c r="J182" s="28">
        <v>0</v>
      </c>
      <c r="K182" s="29">
        <v>0</v>
      </c>
      <c r="L182" s="124"/>
      <c r="M182" s="37">
        <v>57381.55</v>
      </c>
      <c r="N182" s="124"/>
      <c r="O182" s="28">
        <v>-343.03</v>
      </c>
      <c r="P182" s="27">
        <v>-6.0140000000000002E-3</v>
      </c>
    </row>
    <row r="183" spans="1:16" s="34" customFormat="1" x14ac:dyDescent="0.25">
      <c r="A183" s="26" t="s">
        <v>262</v>
      </c>
      <c r="B183" s="26" t="s">
        <v>118</v>
      </c>
      <c r="C183" s="26" t="s">
        <v>234</v>
      </c>
      <c r="D183" s="26" t="s">
        <v>233</v>
      </c>
      <c r="E183" s="26" t="s">
        <v>237</v>
      </c>
      <c r="F183" s="37">
        <v>11985</v>
      </c>
      <c r="G183" s="37">
        <v>0</v>
      </c>
      <c r="H183" s="37">
        <v>11985</v>
      </c>
      <c r="I183" s="28">
        <v>7641.5</v>
      </c>
      <c r="J183" s="28">
        <v>0</v>
      </c>
      <c r="K183" s="29">
        <v>0</v>
      </c>
      <c r="L183" s="124"/>
      <c r="M183" s="37">
        <v>7641.5</v>
      </c>
      <c r="N183" s="124"/>
      <c r="O183" s="28">
        <v>4343.5</v>
      </c>
      <c r="P183" s="27">
        <v>0.36241099999999998</v>
      </c>
    </row>
    <row r="184" spans="1:16" s="34" customFormat="1" x14ac:dyDescent="0.25">
      <c r="A184" s="26" t="s">
        <v>262</v>
      </c>
      <c r="B184" s="26" t="s">
        <v>118</v>
      </c>
      <c r="C184" s="26" t="s">
        <v>234</v>
      </c>
      <c r="D184" s="26" t="s">
        <v>233</v>
      </c>
      <c r="E184" s="26" t="s">
        <v>236</v>
      </c>
      <c r="F184" s="37">
        <v>335.58</v>
      </c>
      <c r="G184" s="37">
        <v>0</v>
      </c>
      <c r="H184" s="37">
        <v>335.58</v>
      </c>
      <c r="I184" s="28">
        <v>213.96</v>
      </c>
      <c r="J184" s="28">
        <v>0</v>
      </c>
      <c r="K184" s="29">
        <v>0</v>
      </c>
      <c r="L184" s="124"/>
      <c r="M184" s="37">
        <v>213.96</v>
      </c>
      <c r="N184" s="124"/>
      <c r="O184" s="28">
        <v>121.62</v>
      </c>
      <c r="P184" s="27">
        <v>0.36241699999999999</v>
      </c>
    </row>
    <row r="185" spans="1:16" s="34" customFormat="1" x14ac:dyDescent="0.25">
      <c r="A185" s="26" t="s">
        <v>261</v>
      </c>
      <c r="B185" s="26" t="s">
        <v>120</v>
      </c>
      <c r="C185" s="26" t="s">
        <v>234</v>
      </c>
      <c r="D185" s="26" t="s">
        <v>233</v>
      </c>
      <c r="E185" s="26" t="s">
        <v>237</v>
      </c>
      <c r="F185" s="37">
        <v>23520</v>
      </c>
      <c r="G185" s="37">
        <v>0</v>
      </c>
      <c r="H185" s="37">
        <v>23520</v>
      </c>
      <c r="I185" s="28">
        <v>18648.86</v>
      </c>
      <c r="J185" s="28">
        <v>0</v>
      </c>
      <c r="K185" s="29">
        <v>0</v>
      </c>
      <c r="L185" s="124"/>
      <c r="M185" s="37">
        <v>18648.86</v>
      </c>
      <c r="N185" s="124"/>
      <c r="O185" s="28">
        <v>4871.1400000000003</v>
      </c>
      <c r="P185" s="27">
        <v>0.20710600000000001</v>
      </c>
    </row>
    <row r="186" spans="1:16" s="34" customFormat="1" x14ac:dyDescent="0.25">
      <c r="A186" s="26" t="s">
        <v>261</v>
      </c>
      <c r="B186" s="26" t="s">
        <v>120</v>
      </c>
      <c r="C186" s="26" t="s">
        <v>234</v>
      </c>
      <c r="D186" s="26" t="s">
        <v>233</v>
      </c>
      <c r="E186" s="26" t="s">
        <v>236</v>
      </c>
      <c r="F186" s="37">
        <v>4652.96</v>
      </c>
      <c r="G186" s="37">
        <v>0</v>
      </c>
      <c r="H186" s="37">
        <v>4652.96</v>
      </c>
      <c r="I186" s="28">
        <v>4558.5</v>
      </c>
      <c r="J186" s="28">
        <v>0</v>
      </c>
      <c r="K186" s="29">
        <v>0</v>
      </c>
      <c r="L186" s="124"/>
      <c r="M186" s="37">
        <v>4558.5</v>
      </c>
      <c r="N186" s="124"/>
      <c r="O186" s="28">
        <v>94.46</v>
      </c>
      <c r="P186" s="27">
        <v>2.0301E-2</v>
      </c>
    </row>
    <row r="187" spans="1:16" s="34" customFormat="1" x14ac:dyDescent="0.25">
      <c r="A187" s="26" t="s">
        <v>261</v>
      </c>
      <c r="B187" s="26" t="s">
        <v>120</v>
      </c>
      <c r="C187" s="26" t="s">
        <v>234</v>
      </c>
      <c r="D187" s="26" t="s">
        <v>233</v>
      </c>
      <c r="E187" s="26" t="s">
        <v>232</v>
      </c>
      <c r="F187" s="37">
        <v>6900</v>
      </c>
      <c r="G187" s="37">
        <v>0</v>
      </c>
      <c r="H187" s="37">
        <v>6900</v>
      </c>
      <c r="I187" s="28">
        <v>3150</v>
      </c>
      <c r="J187" s="28">
        <v>0</v>
      </c>
      <c r="K187" s="29">
        <v>0</v>
      </c>
      <c r="L187" s="124"/>
      <c r="M187" s="37">
        <v>3150</v>
      </c>
      <c r="N187" s="124"/>
      <c r="O187" s="28">
        <v>3750</v>
      </c>
      <c r="P187" s="27">
        <v>0.54347800000000002</v>
      </c>
    </row>
    <row r="188" spans="1:16" s="34" customFormat="1" x14ac:dyDescent="0.25">
      <c r="A188" s="26" t="s">
        <v>261</v>
      </c>
      <c r="B188" s="26" t="s">
        <v>120</v>
      </c>
      <c r="C188" s="26" t="s">
        <v>234</v>
      </c>
      <c r="D188" s="26" t="s">
        <v>233</v>
      </c>
      <c r="E188" s="26" t="s">
        <v>241</v>
      </c>
      <c r="F188" s="37">
        <v>135757.16</v>
      </c>
      <c r="G188" s="37">
        <v>0</v>
      </c>
      <c r="H188" s="37">
        <v>135757.16</v>
      </c>
      <c r="I188" s="28">
        <v>141004.79</v>
      </c>
      <c r="J188" s="28">
        <v>0</v>
      </c>
      <c r="K188" s="29">
        <v>0</v>
      </c>
      <c r="L188" s="124"/>
      <c r="M188" s="37">
        <v>141004.79</v>
      </c>
      <c r="N188" s="124"/>
      <c r="O188" s="28">
        <v>-5247.63</v>
      </c>
      <c r="P188" s="27">
        <v>-3.8655000000000002E-2</v>
      </c>
    </row>
    <row r="189" spans="1:16" s="34" customFormat="1" x14ac:dyDescent="0.25">
      <c r="A189" s="26" t="s">
        <v>260</v>
      </c>
      <c r="B189" s="26" t="s">
        <v>121</v>
      </c>
      <c r="C189" s="26" t="s">
        <v>234</v>
      </c>
      <c r="D189" s="26" t="s">
        <v>233</v>
      </c>
      <c r="E189" s="26" t="s">
        <v>237</v>
      </c>
      <c r="F189" s="37">
        <v>9655</v>
      </c>
      <c r="G189" s="37">
        <v>0</v>
      </c>
      <c r="H189" s="37">
        <v>9655</v>
      </c>
      <c r="I189" s="28">
        <v>6761.65</v>
      </c>
      <c r="J189" s="28">
        <v>0</v>
      </c>
      <c r="K189" s="29">
        <v>0</v>
      </c>
      <c r="L189" s="124"/>
      <c r="M189" s="37">
        <v>6761.65</v>
      </c>
      <c r="N189" s="124"/>
      <c r="O189" s="28">
        <v>2893.35</v>
      </c>
      <c r="P189" s="27">
        <v>0.299674</v>
      </c>
    </row>
    <row r="190" spans="1:16" s="34" customFormat="1" x14ac:dyDescent="0.25">
      <c r="A190" s="26" t="s">
        <v>260</v>
      </c>
      <c r="B190" s="26" t="s">
        <v>121</v>
      </c>
      <c r="C190" s="26" t="s">
        <v>234</v>
      </c>
      <c r="D190" s="26" t="s">
        <v>233</v>
      </c>
      <c r="E190" s="26" t="s">
        <v>236</v>
      </c>
      <c r="F190" s="37">
        <v>270.33999999999997</v>
      </c>
      <c r="G190" s="37">
        <v>0</v>
      </c>
      <c r="H190" s="37">
        <v>270.33999999999997</v>
      </c>
      <c r="I190" s="28">
        <v>189.33</v>
      </c>
      <c r="J190" s="28">
        <v>0</v>
      </c>
      <c r="K190" s="29">
        <v>0</v>
      </c>
      <c r="L190" s="124"/>
      <c r="M190" s="37">
        <v>189.33</v>
      </c>
      <c r="N190" s="124"/>
      <c r="O190" s="28">
        <v>81.010000000000005</v>
      </c>
      <c r="P190" s="27">
        <v>0.29965999999999998</v>
      </c>
    </row>
    <row r="191" spans="1:16" s="34" customFormat="1" x14ac:dyDescent="0.25">
      <c r="A191" s="26" t="s">
        <v>259</v>
      </c>
      <c r="B191" s="26" t="s">
        <v>122</v>
      </c>
      <c r="C191" s="26" t="s">
        <v>234</v>
      </c>
      <c r="D191" s="26" t="s">
        <v>233</v>
      </c>
      <c r="E191" s="26" t="s">
        <v>237</v>
      </c>
      <c r="F191" s="37">
        <v>60000</v>
      </c>
      <c r="G191" s="37">
        <v>0</v>
      </c>
      <c r="H191" s="37">
        <v>60000</v>
      </c>
      <c r="I191" s="28">
        <v>47167.27</v>
      </c>
      <c r="J191" s="28">
        <v>0</v>
      </c>
      <c r="K191" s="29">
        <v>0</v>
      </c>
      <c r="L191" s="124"/>
      <c r="M191" s="37">
        <v>47167.27</v>
      </c>
      <c r="N191" s="124"/>
      <c r="O191" s="28">
        <v>12832.73</v>
      </c>
      <c r="P191" s="27">
        <v>0.21387900000000001</v>
      </c>
    </row>
    <row r="192" spans="1:16" s="34" customFormat="1" x14ac:dyDescent="0.25">
      <c r="A192" s="26" t="s">
        <v>259</v>
      </c>
      <c r="B192" s="26" t="s">
        <v>122</v>
      </c>
      <c r="C192" s="26" t="s">
        <v>234</v>
      </c>
      <c r="D192" s="26" t="s">
        <v>233</v>
      </c>
      <c r="E192" s="26" t="s">
        <v>236</v>
      </c>
      <c r="F192" s="37">
        <v>1680</v>
      </c>
      <c r="G192" s="37">
        <v>0</v>
      </c>
      <c r="H192" s="37">
        <v>1680</v>
      </c>
      <c r="I192" s="28">
        <v>1320.68</v>
      </c>
      <c r="J192" s="28">
        <v>0</v>
      </c>
      <c r="K192" s="29">
        <v>0</v>
      </c>
      <c r="L192" s="124"/>
      <c r="M192" s="37">
        <v>1320.68</v>
      </c>
      <c r="N192" s="124"/>
      <c r="O192" s="28">
        <v>359.32</v>
      </c>
      <c r="P192" s="27">
        <v>0.21388099999999999</v>
      </c>
    </row>
    <row r="193" spans="1:16" s="34" customFormat="1" x14ac:dyDescent="0.25">
      <c r="A193" s="26" t="s">
        <v>258</v>
      </c>
      <c r="B193" s="26" t="s">
        <v>123</v>
      </c>
      <c r="C193" s="26" t="s">
        <v>234</v>
      </c>
      <c r="D193" s="26" t="s">
        <v>233</v>
      </c>
      <c r="E193" s="26" t="s">
        <v>237</v>
      </c>
      <c r="F193" s="37">
        <v>30100</v>
      </c>
      <c r="G193" s="37">
        <v>0</v>
      </c>
      <c r="H193" s="37">
        <v>30100</v>
      </c>
      <c r="I193" s="28">
        <v>23390.13</v>
      </c>
      <c r="J193" s="28">
        <v>0</v>
      </c>
      <c r="K193" s="29">
        <v>0</v>
      </c>
      <c r="L193" s="124"/>
      <c r="M193" s="37">
        <v>23390.13</v>
      </c>
      <c r="N193" s="124"/>
      <c r="O193" s="28">
        <v>6709.87</v>
      </c>
      <c r="P193" s="27">
        <v>0.22291900000000001</v>
      </c>
    </row>
    <row r="194" spans="1:16" s="34" customFormat="1" x14ac:dyDescent="0.25">
      <c r="A194" s="26" t="s">
        <v>258</v>
      </c>
      <c r="B194" s="26" t="s">
        <v>123</v>
      </c>
      <c r="C194" s="26" t="s">
        <v>234</v>
      </c>
      <c r="D194" s="26" t="s">
        <v>233</v>
      </c>
      <c r="E194" s="26" t="s">
        <v>236</v>
      </c>
      <c r="F194" s="37">
        <v>1928.95</v>
      </c>
      <c r="G194" s="37">
        <v>0</v>
      </c>
      <c r="H194" s="37">
        <v>1928.95</v>
      </c>
      <c r="I194" s="28">
        <v>1327.04</v>
      </c>
      <c r="J194" s="28">
        <v>0</v>
      </c>
      <c r="K194" s="29">
        <v>0</v>
      </c>
      <c r="L194" s="124"/>
      <c r="M194" s="37">
        <v>1327.04</v>
      </c>
      <c r="N194" s="124"/>
      <c r="O194" s="28">
        <v>601.91</v>
      </c>
      <c r="P194" s="27">
        <v>0.31203999999999998</v>
      </c>
    </row>
    <row r="195" spans="1:16" s="34" customFormat="1" x14ac:dyDescent="0.25">
      <c r="A195" s="26" t="s">
        <v>258</v>
      </c>
      <c r="B195" s="26" t="s">
        <v>123</v>
      </c>
      <c r="C195" s="26" t="s">
        <v>234</v>
      </c>
      <c r="D195" s="26" t="s">
        <v>233</v>
      </c>
      <c r="E195" s="26" t="s">
        <v>232</v>
      </c>
      <c r="F195" s="37">
        <v>38791</v>
      </c>
      <c r="G195" s="37">
        <v>0</v>
      </c>
      <c r="H195" s="37">
        <v>38791</v>
      </c>
      <c r="I195" s="28">
        <v>24003.87</v>
      </c>
      <c r="J195" s="28">
        <v>0</v>
      </c>
      <c r="K195" s="29">
        <v>0</v>
      </c>
      <c r="L195" s="124"/>
      <c r="M195" s="37">
        <v>24003.87</v>
      </c>
      <c r="N195" s="124"/>
      <c r="O195" s="28">
        <v>14787.13</v>
      </c>
      <c r="P195" s="27">
        <v>0.38119999999999998</v>
      </c>
    </row>
    <row r="196" spans="1:16" s="34" customFormat="1" x14ac:dyDescent="0.25">
      <c r="A196" s="26" t="s">
        <v>257</v>
      </c>
      <c r="B196" s="26" t="s">
        <v>124</v>
      </c>
      <c r="C196" s="26" t="s">
        <v>234</v>
      </c>
      <c r="D196" s="26" t="s">
        <v>233</v>
      </c>
      <c r="E196" s="26" t="s">
        <v>237</v>
      </c>
      <c r="F196" s="37">
        <v>40000</v>
      </c>
      <c r="G196" s="37">
        <v>0</v>
      </c>
      <c r="H196" s="37">
        <v>40000</v>
      </c>
      <c r="I196" s="28">
        <v>33066.18</v>
      </c>
      <c r="J196" s="28">
        <v>0</v>
      </c>
      <c r="K196" s="29">
        <v>0</v>
      </c>
      <c r="L196" s="124"/>
      <c r="M196" s="37">
        <v>33066.18</v>
      </c>
      <c r="N196" s="124"/>
      <c r="O196" s="28">
        <v>6933.82</v>
      </c>
      <c r="P196" s="27">
        <v>0.173346</v>
      </c>
    </row>
    <row r="197" spans="1:16" s="34" customFormat="1" x14ac:dyDescent="0.25">
      <c r="A197" s="26" t="s">
        <v>257</v>
      </c>
      <c r="B197" s="26" t="s">
        <v>124</v>
      </c>
      <c r="C197" s="26" t="s">
        <v>234</v>
      </c>
      <c r="D197" s="26" t="s">
        <v>233</v>
      </c>
      <c r="E197" s="26" t="s">
        <v>236</v>
      </c>
      <c r="F197" s="37">
        <v>1120</v>
      </c>
      <c r="G197" s="37">
        <v>0</v>
      </c>
      <c r="H197" s="37">
        <v>1120</v>
      </c>
      <c r="I197" s="28">
        <v>925.85</v>
      </c>
      <c r="J197" s="28">
        <v>0</v>
      </c>
      <c r="K197" s="29">
        <v>0</v>
      </c>
      <c r="L197" s="124"/>
      <c r="M197" s="37">
        <v>925.85</v>
      </c>
      <c r="N197" s="124"/>
      <c r="O197" s="28">
        <v>194.15</v>
      </c>
      <c r="P197" s="27">
        <v>0.173348</v>
      </c>
    </row>
    <row r="198" spans="1:16" s="34" customFormat="1" x14ac:dyDescent="0.25">
      <c r="A198" s="26" t="s">
        <v>256</v>
      </c>
      <c r="B198" s="26" t="s">
        <v>125</v>
      </c>
      <c r="C198" s="26" t="s">
        <v>234</v>
      </c>
      <c r="D198" s="26" t="s">
        <v>233</v>
      </c>
      <c r="E198" s="26" t="s">
        <v>237</v>
      </c>
      <c r="F198" s="37">
        <v>6300</v>
      </c>
      <c r="G198" s="37">
        <v>5646.81</v>
      </c>
      <c r="H198" s="37">
        <v>11946.81</v>
      </c>
      <c r="I198" s="28">
        <v>5626.84</v>
      </c>
      <c r="J198" s="28">
        <v>0</v>
      </c>
      <c r="K198" s="29">
        <v>0</v>
      </c>
      <c r="L198" s="124"/>
      <c r="M198" s="37">
        <v>5626.84</v>
      </c>
      <c r="N198" s="124"/>
      <c r="O198" s="28">
        <v>6319.97</v>
      </c>
      <c r="P198" s="27">
        <v>0.52900899999999995</v>
      </c>
    </row>
    <row r="199" spans="1:16" s="34" customFormat="1" x14ac:dyDescent="0.25">
      <c r="A199" s="26" t="s">
        <v>256</v>
      </c>
      <c r="B199" s="26" t="s">
        <v>125</v>
      </c>
      <c r="C199" s="26" t="s">
        <v>234</v>
      </c>
      <c r="D199" s="26" t="s">
        <v>233</v>
      </c>
      <c r="E199" s="26" t="s">
        <v>239</v>
      </c>
      <c r="F199" s="37">
        <v>0</v>
      </c>
      <c r="G199" s="37">
        <v>0</v>
      </c>
      <c r="H199" s="37">
        <v>0</v>
      </c>
      <c r="I199" s="28">
        <v>5145.1400000000003</v>
      </c>
      <c r="J199" s="28">
        <v>0</v>
      </c>
      <c r="K199" s="29">
        <v>0</v>
      </c>
      <c r="L199" s="124"/>
      <c r="M199" s="37">
        <v>5145.1400000000003</v>
      </c>
      <c r="N199" s="124"/>
      <c r="O199" s="28">
        <v>-5145.1400000000003</v>
      </c>
      <c r="P199" s="27">
        <v>0</v>
      </c>
    </row>
    <row r="200" spans="1:16" s="34" customFormat="1" x14ac:dyDescent="0.25">
      <c r="A200" s="26" t="s">
        <v>256</v>
      </c>
      <c r="B200" s="26" t="s">
        <v>125</v>
      </c>
      <c r="C200" s="26" t="s">
        <v>234</v>
      </c>
      <c r="D200" s="26" t="s">
        <v>233</v>
      </c>
      <c r="E200" s="26" t="s">
        <v>236</v>
      </c>
      <c r="F200" s="37">
        <v>5600.3</v>
      </c>
      <c r="G200" s="37">
        <v>0</v>
      </c>
      <c r="H200" s="37">
        <v>5600.3</v>
      </c>
      <c r="I200" s="28">
        <v>4809.6400000000003</v>
      </c>
      <c r="J200" s="28">
        <v>0</v>
      </c>
      <c r="K200" s="29">
        <v>0</v>
      </c>
      <c r="L200" s="124"/>
      <c r="M200" s="37">
        <v>4809.6400000000003</v>
      </c>
      <c r="N200" s="124"/>
      <c r="O200" s="28">
        <v>790.66</v>
      </c>
      <c r="P200" s="27">
        <v>0.141182</v>
      </c>
    </row>
    <row r="201" spans="1:16" s="34" customFormat="1" x14ac:dyDescent="0.25">
      <c r="A201" s="26" t="s">
        <v>256</v>
      </c>
      <c r="B201" s="26" t="s">
        <v>125</v>
      </c>
      <c r="C201" s="26" t="s">
        <v>234</v>
      </c>
      <c r="D201" s="26" t="s">
        <v>233</v>
      </c>
      <c r="E201" s="26" t="s">
        <v>232</v>
      </c>
      <c r="F201" s="37">
        <v>18500</v>
      </c>
      <c r="G201" s="37">
        <v>-5095.29</v>
      </c>
      <c r="H201" s="37">
        <v>13404.71</v>
      </c>
      <c r="I201" s="28">
        <v>6794.21</v>
      </c>
      <c r="J201" s="28">
        <v>0</v>
      </c>
      <c r="K201" s="29">
        <v>0</v>
      </c>
      <c r="L201" s="124"/>
      <c r="M201" s="37">
        <v>6794.21</v>
      </c>
      <c r="N201" s="124"/>
      <c r="O201" s="28">
        <v>6610.5</v>
      </c>
      <c r="P201" s="27">
        <v>0.49314799999999998</v>
      </c>
    </row>
    <row r="202" spans="1:16" s="34" customFormat="1" x14ac:dyDescent="0.25">
      <c r="A202" s="26" t="s">
        <v>256</v>
      </c>
      <c r="B202" s="26" t="s">
        <v>125</v>
      </c>
      <c r="C202" s="26" t="s">
        <v>234</v>
      </c>
      <c r="D202" s="26" t="s">
        <v>233</v>
      </c>
      <c r="E202" s="26" t="s">
        <v>241</v>
      </c>
      <c r="F202" s="37">
        <v>175210.55</v>
      </c>
      <c r="G202" s="37">
        <v>-551.52</v>
      </c>
      <c r="H202" s="37">
        <v>174659.03</v>
      </c>
      <c r="I202" s="28">
        <v>159351.65</v>
      </c>
      <c r="J202" s="28">
        <v>0</v>
      </c>
      <c r="K202" s="29">
        <v>0</v>
      </c>
      <c r="L202" s="124"/>
      <c r="M202" s="37">
        <v>159351.65</v>
      </c>
      <c r="N202" s="124"/>
      <c r="O202" s="28">
        <v>15307.38</v>
      </c>
      <c r="P202" s="27">
        <v>8.7641999999999998E-2</v>
      </c>
    </row>
    <row r="203" spans="1:16" s="34" customFormat="1" x14ac:dyDescent="0.25">
      <c r="A203" s="26" t="s">
        <v>255</v>
      </c>
      <c r="B203" s="26" t="s">
        <v>127</v>
      </c>
      <c r="C203" s="26" t="s">
        <v>234</v>
      </c>
      <c r="D203" s="26" t="s">
        <v>233</v>
      </c>
      <c r="E203" s="26" t="s">
        <v>237</v>
      </c>
      <c r="F203" s="37">
        <v>6000</v>
      </c>
      <c r="G203" s="37">
        <v>0</v>
      </c>
      <c r="H203" s="37">
        <v>6000</v>
      </c>
      <c r="I203" s="28">
        <v>3290.31</v>
      </c>
      <c r="J203" s="28">
        <v>0</v>
      </c>
      <c r="K203" s="29">
        <v>0</v>
      </c>
      <c r="L203" s="124"/>
      <c r="M203" s="37">
        <v>3290.31</v>
      </c>
      <c r="N203" s="124"/>
      <c r="O203" s="28">
        <v>2709.69</v>
      </c>
      <c r="P203" s="27">
        <v>0.45161499999999999</v>
      </c>
    </row>
    <row r="204" spans="1:16" s="34" customFormat="1" x14ac:dyDescent="0.25">
      <c r="A204" s="26" t="s">
        <v>255</v>
      </c>
      <c r="B204" s="26" t="s">
        <v>127</v>
      </c>
      <c r="C204" s="26" t="s">
        <v>234</v>
      </c>
      <c r="D204" s="26" t="s">
        <v>233</v>
      </c>
      <c r="E204" s="26" t="s">
        <v>236</v>
      </c>
      <c r="F204" s="37">
        <v>823.2</v>
      </c>
      <c r="G204" s="37">
        <v>0</v>
      </c>
      <c r="H204" s="37">
        <v>823.2</v>
      </c>
      <c r="I204" s="28">
        <v>324.81</v>
      </c>
      <c r="J204" s="28">
        <v>0</v>
      </c>
      <c r="K204" s="29">
        <v>0</v>
      </c>
      <c r="L204" s="124"/>
      <c r="M204" s="37">
        <v>324.81</v>
      </c>
      <c r="N204" s="124"/>
      <c r="O204" s="28">
        <v>498.39</v>
      </c>
      <c r="P204" s="27">
        <v>0.60543000000000002</v>
      </c>
    </row>
    <row r="205" spans="1:16" s="34" customFormat="1" x14ac:dyDescent="0.25">
      <c r="A205" s="26" t="s">
        <v>255</v>
      </c>
      <c r="B205" s="26" t="s">
        <v>127</v>
      </c>
      <c r="C205" s="26" t="s">
        <v>234</v>
      </c>
      <c r="D205" s="26" t="s">
        <v>233</v>
      </c>
      <c r="E205" s="26" t="s">
        <v>232</v>
      </c>
      <c r="F205" s="37">
        <v>23400</v>
      </c>
      <c r="G205" s="37">
        <v>0</v>
      </c>
      <c r="H205" s="37">
        <v>23400</v>
      </c>
      <c r="I205" s="28">
        <v>8310.1299999999992</v>
      </c>
      <c r="J205" s="28">
        <v>0</v>
      </c>
      <c r="K205" s="29">
        <v>0</v>
      </c>
      <c r="L205" s="124"/>
      <c r="M205" s="37">
        <v>8310.1299999999992</v>
      </c>
      <c r="N205" s="124"/>
      <c r="O205" s="28">
        <v>15089.87</v>
      </c>
      <c r="P205" s="27">
        <v>0.64486600000000005</v>
      </c>
    </row>
    <row r="206" spans="1:16" s="34" customFormat="1" x14ac:dyDescent="0.25">
      <c r="A206" s="26" t="s">
        <v>254</v>
      </c>
      <c r="B206" s="26" t="s">
        <v>128</v>
      </c>
      <c r="C206" s="26" t="s">
        <v>234</v>
      </c>
      <c r="D206" s="26" t="s">
        <v>233</v>
      </c>
      <c r="E206" s="26" t="s">
        <v>237</v>
      </c>
      <c r="F206" s="37">
        <v>1900</v>
      </c>
      <c r="G206" s="37">
        <v>0</v>
      </c>
      <c r="H206" s="37">
        <v>1900</v>
      </c>
      <c r="I206" s="28">
        <v>1109.94</v>
      </c>
      <c r="J206" s="28">
        <v>0</v>
      </c>
      <c r="K206" s="29">
        <v>0</v>
      </c>
      <c r="L206" s="124"/>
      <c r="M206" s="37">
        <v>1109.94</v>
      </c>
      <c r="N206" s="124"/>
      <c r="O206" s="28">
        <v>790.06</v>
      </c>
      <c r="P206" s="27">
        <v>0.415821</v>
      </c>
    </row>
    <row r="207" spans="1:16" s="34" customFormat="1" x14ac:dyDescent="0.25">
      <c r="A207" s="26" t="s">
        <v>254</v>
      </c>
      <c r="B207" s="26" t="s">
        <v>128</v>
      </c>
      <c r="C207" s="26" t="s">
        <v>234</v>
      </c>
      <c r="D207" s="26" t="s">
        <v>233</v>
      </c>
      <c r="E207" s="26" t="s">
        <v>236</v>
      </c>
      <c r="F207" s="37">
        <v>188.66</v>
      </c>
      <c r="G207" s="37">
        <v>0</v>
      </c>
      <c r="H207" s="37">
        <v>188.66</v>
      </c>
      <c r="I207" s="28">
        <v>132.66999999999999</v>
      </c>
      <c r="J207" s="28">
        <v>0</v>
      </c>
      <c r="K207" s="29">
        <v>0</v>
      </c>
      <c r="L207" s="124"/>
      <c r="M207" s="37">
        <v>132.66999999999999</v>
      </c>
      <c r="N207" s="124"/>
      <c r="O207" s="28">
        <v>55.99</v>
      </c>
      <c r="P207" s="27">
        <v>0.29677700000000001</v>
      </c>
    </row>
    <row r="208" spans="1:16" s="34" customFormat="1" x14ac:dyDescent="0.25">
      <c r="A208" s="26" t="s">
        <v>254</v>
      </c>
      <c r="B208" s="26" t="s">
        <v>128</v>
      </c>
      <c r="C208" s="26" t="s">
        <v>234</v>
      </c>
      <c r="D208" s="26" t="s">
        <v>233</v>
      </c>
      <c r="E208" s="26" t="s">
        <v>232</v>
      </c>
      <c r="F208" s="37">
        <v>4838</v>
      </c>
      <c r="G208" s="37">
        <v>0</v>
      </c>
      <c r="H208" s="37">
        <v>4838</v>
      </c>
      <c r="I208" s="28">
        <v>3628.2</v>
      </c>
      <c r="J208" s="28">
        <v>0</v>
      </c>
      <c r="K208" s="29">
        <v>0</v>
      </c>
      <c r="L208" s="124"/>
      <c r="M208" s="37">
        <v>3628.2</v>
      </c>
      <c r="N208" s="124"/>
      <c r="O208" s="28">
        <v>1209.8</v>
      </c>
      <c r="P208" s="27">
        <v>0.25006200000000001</v>
      </c>
    </row>
    <row r="209" spans="1:16" s="34" customFormat="1" x14ac:dyDescent="0.25">
      <c r="A209" s="26" t="s">
        <v>253</v>
      </c>
      <c r="B209" s="26" t="s">
        <v>129</v>
      </c>
      <c r="C209" s="26" t="s">
        <v>234</v>
      </c>
      <c r="D209" s="26" t="s">
        <v>233</v>
      </c>
      <c r="E209" s="26" t="s">
        <v>237</v>
      </c>
      <c r="F209" s="37">
        <v>35000</v>
      </c>
      <c r="G209" s="37">
        <v>0</v>
      </c>
      <c r="H209" s="37">
        <v>35000</v>
      </c>
      <c r="I209" s="28">
        <v>26617.58</v>
      </c>
      <c r="J209" s="28">
        <v>0</v>
      </c>
      <c r="K209" s="29">
        <v>0</v>
      </c>
      <c r="L209" s="124"/>
      <c r="M209" s="37">
        <v>26617.58</v>
      </c>
      <c r="N209" s="124"/>
      <c r="O209" s="28">
        <v>8382.42</v>
      </c>
      <c r="P209" s="27">
        <v>0.23949799999999999</v>
      </c>
    </row>
    <row r="210" spans="1:16" s="34" customFormat="1" x14ac:dyDescent="0.25">
      <c r="A210" s="26" t="s">
        <v>253</v>
      </c>
      <c r="B210" s="26" t="s">
        <v>129</v>
      </c>
      <c r="C210" s="26" t="s">
        <v>234</v>
      </c>
      <c r="D210" s="26" t="s">
        <v>233</v>
      </c>
      <c r="E210" s="26" t="s">
        <v>236</v>
      </c>
      <c r="F210" s="37">
        <v>2038.4</v>
      </c>
      <c r="G210" s="37">
        <v>0</v>
      </c>
      <c r="H210" s="37">
        <v>2038.4</v>
      </c>
      <c r="I210" s="28">
        <v>1626.17</v>
      </c>
      <c r="J210" s="28">
        <v>0</v>
      </c>
      <c r="K210" s="29">
        <v>0</v>
      </c>
      <c r="L210" s="124"/>
      <c r="M210" s="37">
        <v>1626.17</v>
      </c>
      <c r="N210" s="124"/>
      <c r="O210" s="28">
        <v>412.23</v>
      </c>
      <c r="P210" s="27">
        <v>0.202232</v>
      </c>
    </row>
    <row r="211" spans="1:16" s="34" customFormat="1" x14ac:dyDescent="0.25">
      <c r="A211" s="26" t="s">
        <v>253</v>
      </c>
      <c r="B211" s="26" t="s">
        <v>129</v>
      </c>
      <c r="C211" s="26" t="s">
        <v>234</v>
      </c>
      <c r="D211" s="26" t="s">
        <v>233</v>
      </c>
      <c r="E211" s="26" t="s">
        <v>232</v>
      </c>
      <c r="F211" s="37">
        <v>37800</v>
      </c>
      <c r="G211" s="37">
        <v>0</v>
      </c>
      <c r="H211" s="37">
        <v>37800</v>
      </c>
      <c r="I211" s="28">
        <v>31459.98</v>
      </c>
      <c r="J211" s="28">
        <v>0</v>
      </c>
      <c r="K211" s="29">
        <v>0</v>
      </c>
      <c r="L211" s="124"/>
      <c r="M211" s="37">
        <v>31459.98</v>
      </c>
      <c r="N211" s="124"/>
      <c r="O211" s="28">
        <v>6340.02</v>
      </c>
      <c r="P211" s="27">
        <v>0.16772500000000001</v>
      </c>
    </row>
    <row r="212" spans="1:16" s="34" customFormat="1" x14ac:dyDescent="0.25">
      <c r="A212" s="26" t="s">
        <v>252</v>
      </c>
      <c r="B212" s="26" t="s">
        <v>130</v>
      </c>
      <c r="C212" s="26" t="s">
        <v>234</v>
      </c>
      <c r="D212" s="26" t="s">
        <v>233</v>
      </c>
      <c r="E212" s="26" t="s">
        <v>237</v>
      </c>
      <c r="F212" s="37">
        <v>30650</v>
      </c>
      <c r="G212" s="37">
        <v>-2910</v>
      </c>
      <c r="H212" s="37">
        <v>27740</v>
      </c>
      <c r="I212" s="28">
        <v>5322.59</v>
      </c>
      <c r="J212" s="28">
        <v>0</v>
      </c>
      <c r="K212" s="29">
        <v>0</v>
      </c>
      <c r="L212" s="124"/>
      <c r="M212" s="37">
        <v>5322.59</v>
      </c>
      <c r="N212" s="124"/>
      <c r="O212" s="28">
        <v>22417.41</v>
      </c>
      <c r="P212" s="27">
        <v>0.80812600000000001</v>
      </c>
    </row>
    <row r="213" spans="1:16" s="34" customFormat="1" x14ac:dyDescent="0.25">
      <c r="A213" s="26" t="s">
        <v>252</v>
      </c>
      <c r="B213" s="26" t="s">
        <v>130</v>
      </c>
      <c r="C213" s="26" t="s">
        <v>234</v>
      </c>
      <c r="D213" s="26" t="s">
        <v>233</v>
      </c>
      <c r="E213" s="26" t="s">
        <v>236</v>
      </c>
      <c r="F213" s="37">
        <v>4828.1899999999996</v>
      </c>
      <c r="G213" s="37">
        <v>0</v>
      </c>
      <c r="H213" s="37">
        <v>4828.1899999999996</v>
      </c>
      <c r="I213" s="28">
        <v>3891.61</v>
      </c>
      <c r="J213" s="28">
        <v>0</v>
      </c>
      <c r="K213" s="29">
        <v>0</v>
      </c>
      <c r="L213" s="124"/>
      <c r="M213" s="37">
        <v>3891.61</v>
      </c>
      <c r="N213" s="124"/>
      <c r="O213" s="28">
        <v>936.58</v>
      </c>
      <c r="P213" s="27">
        <v>0.19398199999999999</v>
      </c>
    </row>
    <row r="214" spans="1:16" s="34" customFormat="1" x14ac:dyDescent="0.25">
      <c r="A214" s="26" t="s">
        <v>252</v>
      </c>
      <c r="B214" s="26" t="s">
        <v>130</v>
      </c>
      <c r="C214" s="26" t="s">
        <v>234</v>
      </c>
      <c r="D214" s="26" t="s">
        <v>233</v>
      </c>
      <c r="E214" s="26" t="s">
        <v>232</v>
      </c>
      <c r="F214" s="37">
        <v>35040</v>
      </c>
      <c r="G214" s="37">
        <v>0</v>
      </c>
      <c r="H214" s="37">
        <v>35040</v>
      </c>
      <c r="I214" s="28">
        <v>24007.919999999998</v>
      </c>
      <c r="J214" s="28">
        <v>0</v>
      </c>
      <c r="K214" s="29">
        <v>0</v>
      </c>
      <c r="L214" s="124"/>
      <c r="M214" s="37">
        <v>24007.919999999998</v>
      </c>
      <c r="N214" s="124"/>
      <c r="O214" s="28">
        <v>11032.08</v>
      </c>
      <c r="P214" s="27">
        <v>0.31484200000000001</v>
      </c>
    </row>
    <row r="215" spans="1:16" s="34" customFormat="1" x14ac:dyDescent="0.25">
      <c r="A215" s="26" t="s">
        <v>252</v>
      </c>
      <c r="B215" s="26" t="s">
        <v>130</v>
      </c>
      <c r="C215" s="26" t="s">
        <v>234</v>
      </c>
      <c r="D215" s="26" t="s">
        <v>233</v>
      </c>
      <c r="E215" s="26" t="s">
        <v>241</v>
      </c>
      <c r="F215" s="37">
        <v>106745.28</v>
      </c>
      <c r="G215" s="37">
        <v>2910</v>
      </c>
      <c r="H215" s="37">
        <v>109655.28</v>
      </c>
      <c r="I215" s="28">
        <v>109655.62</v>
      </c>
      <c r="J215" s="28">
        <v>0</v>
      </c>
      <c r="K215" s="29">
        <v>0</v>
      </c>
      <c r="L215" s="124"/>
      <c r="M215" s="37">
        <v>109655.62</v>
      </c>
      <c r="N215" s="124"/>
      <c r="O215" s="28">
        <v>-0.34</v>
      </c>
      <c r="P215" s="27">
        <v>-3.0000000000000001E-6</v>
      </c>
    </row>
    <row r="216" spans="1:16" s="34" customFormat="1" x14ac:dyDescent="0.25">
      <c r="A216" s="26" t="s">
        <v>251</v>
      </c>
      <c r="B216" s="26" t="s">
        <v>132</v>
      </c>
      <c r="C216" s="26" t="s">
        <v>234</v>
      </c>
      <c r="D216" s="26" t="s">
        <v>233</v>
      </c>
      <c r="E216" s="26" t="s">
        <v>237</v>
      </c>
      <c r="F216" s="37">
        <v>5250</v>
      </c>
      <c r="G216" s="37">
        <v>0</v>
      </c>
      <c r="H216" s="37">
        <v>5250</v>
      </c>
      <c r="I216" s="28">
        <v>5609.27</v>
      </c>
      <c r="J216" s="28">
        <v>0</v>
      </c>
      <c r="K216" s="29">
        <v>0</v>
      </c>
      <c r="L216" s="124"/>
      <c r="M216" s="37">
        <v>5609.27</v>
      </c>
      <c r="N216" s="124"/>
      <c r="O216" s="28">
        <v>-359.27</v>
      </c>
      <c r="P216" s="27">
        <v>-6.8432000000000007E-2</v>
      </c>
    </row>
    <row r="217" spans="1:16" s="34" customFormat="1" x14ac:dyDescent="0.25">
      <c r="A217" s="26" t="s">
        <v>251</v>
      </c>
      <c r="B217" s="26" t="s">
        <v>132</v>
      </c>
      <c r="C217" s="26" t="s">
        <v>234</v>
      </c>
      <c r="D217" s="26" t="s">
        <v>233</v>
      </c>
      <c r="E217" s="26" t="s">
        <v>236</v>
      </c>
      <c r="F217" s="37">
        <v>147</v>
      </c>
      <c r="G217" s="37">
        <v>0</v>
      </c>
      <c r="H217" s="37">
        <v>147</v>
      </c>
      <c r="I217" s="28">
        <v>157.06</v>
      </c>
      <c r="J217" s="28">
        <v>0</v>
      </c>
      <c r="K217" s="29">
        <v>0</v>
      </c>
      <c r="L217" s="124"/>
      <c r="M217" s="37">
        <v>157.06</v>
      </c>
      <c r="N217" s="124"/>
      <c r="O217" s="28">
        <v>-10.06</v>
      </c>
      <c r="P217" s="27">
        <v>-6.8434999999999996E-2</v>
      </c>
    </row>
    <row r="218" spans="1:16" s="34" customFormat="1" x14ac:dyDescent="0.25">
      <c r="A218" s="26" t="s">
        <v>250</v>
      </c>
      <c r="B218" s="26" t="s">
        <v>133</v>
      </c>
      <c r="C218" s="26" t="s">
        <v>234</v>
      </c>
      <c r="D218" s="26" t="s">
        <v>233</v>
      </c>
      <c r="E218" s="26" t="s">
        <v>237</v>
      </c>
      <c r="F218" s="37">
        <v>6000</v>
      </c>
      <c r="G218" s="37">
        <v>0</v>
      </c>
      <c r="H218" s="37">
        <v>6000</v>
      </c>
      <c r="I218" s="28">
        <v>1383.93</v>
      </c>
      <c r="J218" s="28">
        <v>0</v>
      </c>
      <c r="K218" s="29">
        <v>0</v>
      </c>
      <c r="L218" s="124"/>
      <c r="M218" s="37">
        <v>1383.93</v>
      </c>
      <c r="N218" s="124"/>
      <c r="O218" s="28">
        <v>4616.07</v>
      </c>
      <c r="P218" s="27">
        <v>0.76934499999999995</v>
      </c>
    </row>
    <row r="219" spans="1:16" s="34" customFormat="1" x14ac:dyDescent="0.25">
      <c r="A219" s="26" t="s">
        <v>250</v>
      </c>
      <c r="B219" s="26" t="s">
        <v>133</v>
      </c>
      <c r="C219" s="26" t="s">
        <v>234</v>
      </c>
      <c r="D219" s="26" t="s">
        <v>233</v>
      </c>
      <c r="E219" s="26" t="s">
        <v>236</v>
      </c>
      <c r="F219" s="37">
        <v>168</v>
      </c>
      <c r="G219" s="37">
        <v>0</v>
      </c>
      <c r="H219" s="37">
        <v>168</v>
      </c>
      <c r="I219" s="28">
        <v>38.75</v>
      </c>
      <c r="J219" s="28">
        <v>0</v>
      </c>
      <c r="K219" s="29">
        <v>0</v>
      </c>
      <c r="L219" s="124"/>
      <c r="M219" s="37">
        <v>38.75</v>
      </c>
      <c r="N219" s="124"/>
      <c r="O219" s="28">
        <v>129.25</v>
      </c>
      <c r="P219" s="27">
        <v>0.76934499999999995</v>
      </c>
    </row>
    <row r="220" spans="1:16" s="34" customFormat="1" x14ac:dyDescent="0.25">
      <c r="A220" s="26" t="s">
        <v>249</v>
      </c>
      <c r="B220" s="26" t="s">
        <v>340</v>
      </c>
      <c r="C220" s="26" t="s">
        <v>234</v>
      </c>
      <c r="D220" s="26" t="s">
        <v>233</v>
      </c>
      <c r="E220" s="26" t="s">
        <v>237</v>
      </c>
      <c r="F220" s="37">
        <v>0</v>
      </c>
      <c r="G220" s="37">
        <v>0</v>
      </c>
      <c r="H220" s="37">
        <v>0</v>
      </c>
      <c r="I220" s="28">
        <v>5.51</v>
      </c>
      <c r="J220" s="28">
        <v>0</v>
      </c>
      <c r="K220" s="29">
        <v>0</v>
      </c>
      <c r="L220" s="124"/>
      <c r="M220" s="37">
        <v>5.51</v>
      </c>
      <c r="N220" s="124"/>
      <c r="O220" s="28">
        <v>-5.51</v>
      </c>
      <c r="P220" s="27">
        <v>0</v>
      </c>
    </row>
    <row r="221" spans="1:16" s="34" customFormat="1" x14ac:dyDescent="0.25">
      <c r="A221" s="26" t="s">
        <v>249</v>
      </c>
      <c r="B221" s="26" t="s">
        <v>340</v>
      </c>
      <c r="C221" s="26" t="s">
        <v>234</v>
      </c>
      <c r="D221" s="26" t="s">
        <v>233</v>
      </c>
      <c r="E221" s="26" t="s">
        <v>236</v>
      </c>
      <c r="F221" s="37">
        <v>0</v>
      </c>
      <c r="G221" s="37">
        <v>0</v>
      </c>
      <c r="H221" s="37">
        <v>0</v>
      </c>
      <c r="I221" s="28">
        <v>0.15</v>
      </c>
      <c r="J221" s="28">
        <v>0</v>
      </c>
      <c r="K221" s="29">
        <v>0</v>
      </c>
      <c r="L221" s="124"/>
      <c r="M221" s="37">
        <v>0.15</v>
      </c>
      <c r="N221" s="124"/>
      <c r="O221" s="28">
        <v>-0.15</v>
      </c>
      <c r="P221" s="27">
        <v>0</v>
      </c>
    </row>
    <row r="222" spans="1:16" s="34" customFormat="1" x14ac:dyDescent="0.25">
      <c r="A222" s="26" t="s">
        <v>249</v>
      </c>
      <c r="B222" s="26" t="s">
        <v>340</v>
      </c>
      <c r="C222" s="26" t="s">
        <v>234</v>
      </c>
      <c r="D222" s="26" t="s">
        <v>233</v>
      </c>
      <c r="E222" s="26" t="s">
        <v>232</v>
      </c>
      <c r="F222" s="37">
        <v>0</v>
      </c>
      <c r="G222" s="37">
        <v>0</v>
      </c>
      <c r="H222" s="37">
        <v>0</v>
      </c>
      <c r="I222" s="28">
        <v>0</v>
      </c>
      <c r="J222" s="28">
        <v>0</v>
      </c>
      <c r="K222" s="29">
        <v>0</v>
      </c>
      <c r="L222" s="124"/>
      <c r="M222" s="37">
        <v>0</v>
      </c>
      <c r="N222" s="124"/>
      <c r="O222" s="28">
        <v>0</v>
      </c>
      <c r="P222" s="27">
        <v>0</v>
      </c>
    </row>
    <row r="223" spans="1:16" s="34" customFormat="1" x14ac:dyDescent="0.25">
      <c r="A223" s="26" t="s">
        <v>248</v>
      </c>
      <c r="B223" s="26" t="s">
        <v>134</v>
      </c>
      <c r="C223" s="26" t="s">
        <v>234</v>
      </c>
      <c r="D223" s="26" t="s">
        <v>233</v>
      </c>
      <c r="E223" s="26" t="s">
        <v>237</v>
      </c>
      <c r="F223" s="37">
        <v>64089</v>
      </c>
      <c r="G223" s="37">
        <v>0</v>
      </c>
      <c r="H223" s="37">
        <v>64089</v>
      </c>
      <c r="I223" s="28">
        <v>63051.02</v>
      </c>
      <c r="J223" s="28">
        <v>0</v>
      </c>
      <c r="K223" s="29">
        <v>0</v>
      </c>
      <c r="L223" s="124"/>
      <c r="M223" s="37">
        <v>63051.02</v>
      </c>
      <c r="N223" s="124"/>
      <c r="O223" s="28">
        <v>1037.98</v>
      </c>
      <c r="P223" s="27">
        <v>1.6195999999999999E-2</v>
      </c>
    </row>
    <row r="224" spans="1:16" s="34" customFormat="1" x14ac:dyDescent="0.25">
      <c r="A224" s="26" t="s">
        <v>248</v>
      </c>
      <c r="B224" s="26" t="s">
        <v>134</v>
      </c>
      <c r="C224" s="26" t="s">
        <v>234</v>
      </c>
      <c r="D224" s="26" t="s">
        <v>233</v>
      </c>
      <c r="E224" s="26" t="s">
        <v>236</v>
      </c>
      <c r="F224" s="37">
        <v>1794.49</v>
      </c>
      <c r="G224" s="37">
        <v>0</v>
      </c>
      <c r="H224" s="37">
        <v>1794.49</v>
      </c>
      <c r="I224" s="28">
        <v>1765.43</v>
      </c>
      <c r="J224" s="28">
        <v>0</v>
      </c>
      <c r="K224" s="29">
        <v>0</v>
      </c>
      <c r="L224" s="124"/>
      <c r="M224" s="37">
        <v>1765.43</v>
      </c>
      <c r="N224" s="124"/>
      <c r="O224" s="28">
        <v>29.06</v>
      </c>
      <c r="P224" s="27">
        <v>1.6194E-2</v>
      </c>
    </row>
    <row r="225" spans="1:16" s="34" customFormat="1" x14ac:dyDescent="0.25">
      <c r="A225" s="26" t="s">
        <v>247</v>
      </c>
      <c r="B225" s="26" t="s">
        <v>135</v>
      </c>
      <c r="C225" s="26" t="s">
        <v>234</v>
      </c>
      <c r="D225" s="26" t="s">
        <v>233</v>
      </c>
      <c r="E225" s="26" t="s">
        <v>237</v>
      </c>
      <c r="F225" s="37">
        <v>19912</v>
      </c>
      <c r="G225" s="37">
        <v>0</v>
      </c>
      <c r="H225" s="37">
        <v>19912</v>
      </c>
      <c r="I225" s="28">
        <v>17860.650000000001</v>
      </c>
      <c r="J225" s="28">
        <v>0</v>
      </c>
      <c r="K225" s="29">
        <v>0</v>
      </c>
      <c r="L225" s="124"/>
      <c r="M225" s="37">
        <v>17860.650000000001</v>
      </c>
      <c r="N225" s="124"/>
      <c r="O225" s="28">
        <v>2051.35</v>
      </c>
      <c r="P225" s="27">
        <v>0.103021</v>
      </c>
    </row>
    <row r="226" spans="1:16" s="34" customFormat="1" x14ac:dyDescent="0.25">
      <c r="A226" s="26" t="s">
        <v>247</v>
      </c>
      <c r="B226" s="26" t="s">
        <v>135</v>
      </c>
      <c r="C226" s="26" t="s">
        <v>234</v>
      </c>
      <c r="D226" s="26" t="s">
        <v>233</v>
      </c>
      <c r="E226" s="26" t="s">
        <v>236</v>
      </c>
      <c r="F226" s="37">
        <v>1630.55</v>
      </c>
      <c r="G226" s="37">
        <v>0</v>
      </c>
      <c r="H226" s="37">
        <v>1630.55</v>
      </c>
      <c r="I226" s="28">
        <v>976</v>
      </c>
      <c r="J226" s="28">
        <v>0</v>
      </c>
      <c r="K226" s="29">
        <v>0</v>
      </c>
      <c r="L226" s="124"/>
      <c r="M226" s="37">
        <v>976</v>
      </c>
      <c r="N226" s="124"/>
      <c r="O226" s="28">
        <v>654.54999999999995</v>
      </c>
      <c r="P226" s="27">
        <v>0.40142899999999998</v>
      </c>
    </row>
    <row r="227" spans="1:16" s="34" customFormat="1" x14ac:dyDescent="0.25">
      <c r="A227" s="26" t="s">
        <v>247</v>
      </c>
      <c r="B227" s="26" t="s">
        <v>135</v>
      </c>
      <c r="C227" s="26" t="s">
        <v>234</v>
      </c>
      <c r="D227" s="26" t="s">
        <v>233</v>
      </c>
      <c r="E227" s="26" t="s">
        <v>232</v>
      </c>
      <c r="F227" s="37">
        <v>38322</v>
      </c>
      <c r="G227" s="37">
        <v>0</v>
      </c>
      <c r="H227" s="37">
        <v>38322</v>
      </c>
      <c r="I227" s="28">
        <v>16996.28</v>
      </c>
      <c r="J227" s="28">
        <v>0</v>
      </c>
      <c r="K227" s="29">
        <v>0</v>
      </c>
      <c r="L227" s="124"/>
      <c r="M227" s="37">
        <v>16996.28</v>
      </c>
      <c r="N227" s="124"/>
      <c r="O227" s="28">
        <v>21325.72</v>
      </c>
      <c r="P227" s="27">
        <v>0.55648799999999998</v>
      </c>
    </row>
    <row r="228" spans="1:16" s="34" customFormat="1" x14ac:dyDescent="0.25">
      <c r="A228" s="26" t="s">
        <v>246</v>
      </c>
      <c r="B228" s="26" t="s">
        <v>136</v>
      </c>
      <c r="C228" s="26" t="s">
        <v>234</v>
      </c>
      <c r="D228" s="26" t="s">
        <v>233</v>
      </c>
      <c r="E228" s="26" t="s">
        <v>237</v>
      </c>
      <c r="F228" s="37">
        <v>6500</v>
      </c>
      <c r="G228" s="37">
        <v>0</v>
      </c>
      <c r="H228" s="37">
        <v>6500</v>
      </c>
      <c r="I228" s="28">
        <v>5848.5</v>
      </c>
      <c r="J228" s="28">
        <v>0</v>
      </c>
      <c r="K228" s="29">
        <v>0</v>
      </c>
      <c r="L228" s="124"/>
      <c r="M228" s="37">
        <v>5848.5</v>
      </c>
      <c r="N228" s="124"/>
      <c r="O228" s="28">
        <v>651.5</v>
      </c>
      <c r="P228" s="27">
        <v>0.100231</v>
      </c>
    </row>
    <row r="229" spans="1:16" s="34" customFormat="1" x14ac:dyDescent="0.25">
      <c r="A229" s="26" t="s">
        <v>246</v>
      </c>
      <c r="B229" s="26" t="s">
        <v>136</v>
      </c>
      <c r="C229" s="26" t="s">
        <v>234</v>
      </c>
      <c r="D229" s="26" t="s">
        <v>233</v>
      </c>
      <c r="E229" s="26" t="s">
        <v>236</v>
      </c>
      <c r="F229" s="37">
        <v>2589.44</v>
      </c>
      <c r="G229" s="37">
        <v>0</v>
      </c>
      <c r="H229" s="37">
        <v>2589.44</v>
      </c>
      <c r="I229" s="28">
        <v>1847.66</v>
      </c>
      <c r="J229" s="28">
        <v>0</v>
      </c>
      <c r="K229" s="29">
        <v>0</v>
      </c>
      <c r="L229" s="124"/>
      <c r="M229" s="37">
        <v>1847.66</v>
      </c>
      <c r="N229" s="124"/>
      <c r="O229" s="28">
        <v>741.78</v>
      </c>
      <c r="P229" s="27">
        <v>0.28646300000000002</v>
      </c>
    </row>
    <row r="230" spans="1:16" s="34" customFormat="1" x14ac:dyDescent="0.25">
      <c r="A230" s="26" t="s">
        <v>246</v>
      </c>
      <c r="B230" s="26" t="s">
        <v>136</v>
      </c>
      <c r="C230" s="26" t="s">
        <v>234</v>
      </c>
      <c r="D230" s="26" t="s">
        <v>233</v>
      </c>
      <c r="E230" s="26" t="s">
        <v>232</v>
      </c>
      <c r="F230" s="37">
        <v>85980</v>
      </c>
      <c r="G230" s="37">
        <v>0</v>
      </c>
      <c r="H230" s="37">
        <v>85980</v>
      </c>
      <c r="I230" s="28">
        <v>60139.7</v>
      </c>
      <c r="J230" s="28">
        <v>0</v>
      </c>
      <c r="K230" s="29">
        <v>0</v>
      </c>
      <c r="L230" s="124"/>
      <c r="M230" s="37">
        <v>60139.7</v>
      </c>
      <c r="N230" s="124"/>
      <c r="O230" s="28">
        <v>25840.3</v>
      </c>
      <c r="P230" s="27">
        <v>0.30053800000000003</v>
      </c>
    </row>
    <row r="231" spans="1:16" s="34" customFormat="1" x14ac:dyDescent="0.25">
      <c r="A231" s="26" t="s">
        <v>245</v>
      </c>
      <c r="B231" s="26" t="s">
        <v>137</v>
      </c>
      <c r="C231" s="26" t="s">
        <v>234</v>
      </c>
      <c r="D231" s="26" t="s">
        <v>233</v>
      </c>
      <c r="E231" s="26" t="s">
        <v>237</v>
      </c>
      <c r="F231" s="37">
        <v>9300</v>
      </c>
      <c r="G231" s="37">
        <v>0</v>
      </c>
      <c r="H231" s="37">
        <v>9300</v>
      </c>
      <c r="I231" s="28">
        <v>8310.07</v>
      </c>
      <c r="J231" s="28">
        <v>0</v>
      </c>
      <c r="K231" s="29">
        <v>0</v>
      </c>
      <c r="L231" s="124"/>
      <c r="M231" s="37">
        <v>8310.07</v>
      </c>
      <c r="N231" s="124"/>
      <c r="O231" s="28">
        <v>989.93</v>
      </c>
      <c r="P231" s="27">
        <v>0.106444</v>
      </c>
    </row>
    <row r="232" spans="1:16" s="34" customFormat="1" x14ac:dyDescent="0.25">
      <c r="A232" s="26" t="s">
        <v>245</v>
      </c>
      <c r="B232" s="26" t="s">
        <v>137</v>
      </c>
      <c r="C232" s="26" t="s">
        <v>234</v>
      </c>
      <c r="D232" s="26" t="s">
        <v>233</v>
      </c>
      <c r="E232" s="26" t="s">
        <v>236</v>
      </c>
      <c r="F232" s="37">
        <v>260.39999999999998</v>
      </c>
      <c r="G232" s="37">
        <v>0</v>
      </c>
      <c r="H232" s="37">
        <v>260.39999999999998</v>
      </c>
      <c r="I232" s="28">
        <v>232.68</v>
      </c>
      <c r="J232" s="28">
        <v>0</v>
      </c>
      <c r="K232" s="29">
        <v>0</v>
      </c>
      <c r="L232" s="124"/>
      <c r="M232" s="37">
        <v>232.68</v>
      </c>
      <c r="N232" s="124"/>
      <c r="O232" s="28">
        <v>27.72</v>
      </c>
      <c r="P232" s="27">
        <v>0.106452</v>
      </c>
    </row>
    <row r="233" spans="1:16" s="34" customFormat="1" x14ac:dyDescent="0.25">
      <c r="A233" s="26" t="s">
        <v>244</v>
      </c>
      <c r="B233" s="26" t="s">
        <v>138</v>
      </c>
      <c r="C233" s="26" t="s">
        <v>234</v>
      </c>
      <c r="D233" s="26" t="s">
        <v>233</v>
      </c>
      <c r="E233" s="26" t="s">
        <v>237</v>
      </c>
      <c r="F233" s="37">
        <v>8000</v>
      </c>
      <c r="G233" s="37">
        <v>0</v>
      </c>
      <c r="H233" s="37">
        <v>8000</v>
      </c>
      <c r="I233" s="28">
        <v>2995.72</v>
      </c>
      <c r="J233" s="28">
        <v>0</v>
      </c>
      <c r="K233" s="29">
        <v>0</v>
      </c>
      <c r="L233" s="124"/>
      <c r="M233" s="37">
        <v>2995.72</v>
      </c>
      <c r="N233" s="124"/>
      <c r="O233" s="28">
        <v>5004.28</v>
      </c>
      <c r="P233" s="27">
        <v>0.62553499999999995</v>
      </c>
    </row>
    <row r="234" spans="1:16" s="34" customFormat="1" x14ac:dyDescent="0.25">
      <c r="A234" s="26" t="s">
        <v>244</v>
      </c>
      <c r="B234" s="26" t="s">
        <v>138</v>
      </c>
      <c r="C234" s="26" t="s">
        <v>234</v>
      </c>
      <c r="D234" s="26" t="s">
        <v>233</v>
      </c>
      <c r="E234" s="26" t="s">
        <v>236</v>
      </c>
      <c r="F234" s="37">
        <v>224</v>
      </c>
      <c r="G234" s="37">
        <v>0</v>
      </c>
      <c r="H234" s="37">
        <v>224</v>
      </c>
      <c r="I234" s="28">
        <v>83.88</v>
      </c>
      <c r="J234" s="28">
        <v>0</v>
      </c>
      <c r="K234" s="29">
        <v>0</v>
      </c>
      <c r="L234" s="124"/>
      <c r="M234" s="37">
        <v>83.88</v>
      </c>
      <c r="N234" s="124"/>
      <c r="O234" s="28">
        <v>140.12</v>
      </c>
      <c r="P234" s="27">
        <v>0.62553599999999998</v>
      </c>
    </row>
    <row r="235" spans="1:16" s="34" customFormat="1" x14ac:dyDescent="0.25">
      <c r="A235" s="26" t="s">
        <v>243</v>
      </c>
      <c r="B235" s="26" t="s">
        <v>140</v>
      </c>
      <c r="C235" s="26" t="s">
        <v>234</v>
      </c>
      <c r="D235" s="26" t="s">
        <v>233</v>
      </c>
      <c r="E235" s="26" t="s">
        <v>237</v>
      </c>
      <c r="F235" s="37">
        <v>16500</v>
      </c>
      <c r="G235" s="37">
        <v>0</v>
      </c>
      <c r="H235" s="37">
        <v>16500</v>
      </c>
      <c r="I235" s="28">
        <v>8560.4500000000007</v>
      </c>
      <c r="J235" s="28">
        <v>0</v>
      </c>
      <c r="K235" s="29">
        <v>0</v>
      </c>
      <c r="L235" s="124"/>
      <c r="M235" s="37">
        <v>8560.4500000000007</v>
      </c>
      <c r="N235" s="124"/>
      <c r="O235" s="28">
        <v>7939.55</v>
      </c>
      <c r="P235" s="27">
        <v>0.48118499999999997</v>
      </c>
    </row>
    <row r="236" spans="1:16" s="34" customFormat="1" x14ac:dyDescent="0.25">
      <c r="A236" s="26" t="s">
        <v>243</v>
      </c>
      <c r="B236" s="26" t="s">
        <v>140</v>
      </c>
      <c r="C236" s="26" t="s">
        <v>234</v>
      </c>
      <c r="D236" s="26" t="s">
        <v>233</v>
      </c>
      <c r="E236" s="26" t="s">
        <v>236</v>
      </c>
      <c r="F236" s="37">
        <v>462</v>
      </c>
      <c r="G236" s="37">
        <v>0</v>
      </c>
      <c r="H236" s="37">
        <v>462</v>
      </c>
      <c r="I236" s="28">
        <v>239.69</v>
      </c>
      <c r="J236" s="28">
        <v>0</v>
      </c>
      <c r="K236" s="29">
        <v>0</v>
      </c>
      <c r="L236" s="124"/>
      <c r="M236" s="37">
        <v>239.69</v>
      </c>
      <c r="N236" s="124"/>
      <c r="O236" s="28">
        <v>222.31</v>
      </c>
      <c r="P236" s="27">
        <v>0.48119000000000001</v>
      </c>
    </row>
    <row r="237" spans="1:16" s="34" customFormat="1" x14ac:dyDescent="0.25">
      <c r="A237" s="26" t="s">
        <v>412</v>
      </c>
      <c r="B237" s="26" t="s">
        <v>226</v>
      </c>
      <c r="C237" s="26" t="s">
        <v>564</v>
      </c>
      <c r="D237" s="26" t="s">
        <v>233</v>
      </c>
      <c r="E237" s="26" t="s">
        <v>237</v>
      </c>
      <c r="F237" s="37">
        <v>0</v>
      </c>
      <c r="G237" s="37">
        <v>8093.16</v>
      </c>
      <c r="H237" s="37">
        <v>8093.16</v>
      </c>
      <c r="I237" s="28">
        <v>6192.5</v>
      </c>
      <c r="J237" s="28">
        <v>0</v>
      </c>
      <c r="K237" s="29">
        <v>0</v>
      </c>
      <c r="L237" s="124"/>
      <c r="M237" s="37">
        <v>6192.5</v>
      </c>
      <c r="N237" s="124"/>
      <c r="O237" s="28">
        <v>1900.66</v>
      </c>
      <c r="P237" s="27">
        <v>0.234848</v>
      </c>
    </row>
    <row r="238" spans="1:16" s="34" customFormat="1" x14ac:dyDescent="0.25">
      <c r="A238" s="26" t="s">
        <v>412</v>
      </c>
      <c r="B238" s="26" t="s">
        <v>226</v>
      </c>
      <c r="C238" s="26" t="s">
        <v>234</v>
      </c>
      <c r="D238" s="26" t="s">
        <v>233</v>
      </c>
      <c r="E238" s="26" t="s">
        <v>237</v>
      </c>
      <c r="F238" s="37">
        <v>43000</v>
      </c>
      <c r="G238" s="37">
        <v>-8093.16</v>
      </c>
      <c r="H238" s="37">
        <v>34906.839999999997</v>
      </c>
      <c r="I238" s="28">
        <v>9044.61</v>
      </c>
      <c r="J238" s="28">
        <v>0</v>
      </c>
      <c r="K238" s="29">
        <v>0</v>
      </c>
      <c r="L238" s="124"/>
      <c r="M238" s="37">
        <v>9044.61</v>
      </c>
      <c r="N238" s="124"/>
      <c r="O238" s="28">
        <v>25862.23</v>
      </c>
      <c r="P238" s="27">
        <v>0.74089300000000002</v>
      </c>
    </row>
    <row r="239" spans="1:16" s="34" customFormat="1" x14ac:dyDescent="0.25">
      <c r="A239" s="26" t="s">
        <v>412</v>
      </c>
      <c r="B239" s="26" t="s">
        <v>226</v>
      </c>
      <c r="C239" s="26" t="s">
        <v>234</v>
      </c>
      <c r="D239" s="26" t="s">
        <v>233</v>
      </c>
      <c r="E239" s="26" t="s">
        <v>236</v>
      </c>
      <c r="F239" s="37">
        <v>1204</v>
      </c>
      <c r="G239" s="37">
        <v>0</v>
      </c>
      <c r="H239" s="37">
        <v>1204</v>
      </c>
      <c r="I239" s="28">
        <v>426.64</v>
      </c>
      <c r="J239" s="28">
        <v>0</v>
      </c>
      <c r="K239" s="29">
        <v>0</v>
      </c>
      <c r="L239" s="124"/>
      <c r="M239" s="37">
        <v>426.64</v>
      </c>
      <c r="N239" s="124"/>
      <c r="O239" s="28">
        <v>777.36</v>
      </c>
      <c r="P239" s="27">
        <v>0.645648</v>
      </c>
    </row>
    <row r="240" spans="1:16" s="34" customFormat="1" x14ac:dyDescent="0.25">
      <c r="A240" s="26" t="s">
        <v>413</v>
      </c>
      <c r="B240" s="26" t="s">
        <v>228</v>
      </c>
      <c r="C240" s="26" t="s">
        <v>234</v>
      </c>
      <c r="D240" s="26" t="s">
        <v>233</v>
      </c>
      <c r="E240" s="26" t="s">
        <v>237</v>
      </c>
      <c r="F240" s="37">
        <v>100000</v>
      </c>
      <c r="G240" s="37">
        <v>0</v>
      </c>
      <c r="H240" s="37">
        <v>100000</v>
      </c>
      <c r="I240" s="28">
        <v>11.12</v>
      </c>
      <c r="J240" s="28">
        <v>0</v>
      </c>
      <c r="K240" s="29">
        <v>0</v>
      </c>
      <c r="L240" s="124"/>
      <c r="M240" s="37">
        <v>11.12</v>
      </c>
      <c r="N240" s="124"/>
      <c r="O240" s="28">
        <v>99988.88</v>
      </c>
      <c r="P240" s="27">
        <v>0.99988900000000003</v>
      </c>
    </row>
    <row r="241" spans="1:16" s="34" customFormat="1" x14ac:dyDescent="0.25">
      <c r="A241" s="26" t="s">
        <v>413</v>
      </c>
      <c r="B241" s="26" t="s">
        <v>228</v>
      </c>
      <c r="C241" s="26" t="s">
        <v>234</v>
      </c>
      <c r="D241" s="26" t="s">
        <v>233</v>
      </c>
      <c r="E241" s="26" t="s">
        <v>236</v>
      </c>
      <c r="F241" s="37">
        <v>2800</v>
      </c>
      <c r="G241" s="37">
        <v>0</v>
      </c>
      <c r="H241" s="37">
        <v>2800</v>
      </c>
      <c r="I241" s="28">
        <v>0.31</v>
      </c>
      <c r="J241" s="28">
        <v>0</v>
      </c>
      <c r="K241" s="29">
        <v>0</v>
      </c>
      <c r="L241" s="124"/>
      <c r="M241" s="37">
        <v>0.31</v>
      </c>
      <c r="N241" s="124"/>
      <c r="O241" s="28">
        <v>2799.69</v>
      </c>
      <c r="P241" s="27">
        <v>0.99988900000000003</v>
      </c>
    </row>
    <row r="242" spans="1:16" s="34" customFormat="1" x14ac:dyDescent="0.25">
      <c r="A242" s="26" t="s">
        <v>415</v>
      </c>
      <c r="B242" s="26" t="s">
        <v>230</v>
      </c>
      <c r="C242" s="26" t="s">
        <v>234</v>
      </c>
      <c r="D242" s="26" t="s">
        <v>233</v>
      </c>
      <c r="E242" s="26" t="s">
        <v>237</v>
      </c>
      <c r="F242" s="37">
        <v>1000</v>
      </c>
      <c r="G242" s="37">
        <v>0</v>
      </c>
      <c r="H242" s="37">
        <v>1000</v>
      </c>
      <c r="I242" s="28">
        <v>0</v>
      </c>
      <c r="J242" s="28">
        <v>0</v>
      </c>
      <c r="K242" s="29">
        <v>0</v>
      </c>
      <c r="L242" s="124"/>
      <c r="M242" s="37">
        <v>0</v>
      </c>
      <c r="N242" s="124"/>
      <c r="O242" s="28">
        <v>1000</v>
      </c>
      <c r="P242" s="27">
        <v>1</v>
      </c>
    </row>
    <row r="243" spans="1:16" s="34" customFormat="1" x14ac:dyDescent="0.25">
      <c r="A243" s="26" t="s">
        <v>415</v>
      </c>
      <c r="B243" s="26" t="s">
        <v>230</v>
      </c>
      <c r="C243" s="26" t="s">
        <v>234</v>
      </c>
      <c r="D243" s="26" t="s">
        <v>233</v>
      </c>
      <c r="E243" s="26" t="s">
        <v>236</v>
      </c>
      <c r="F243" s="37">
        <v>28</v>
      </c>
      <c r="G243" s="37">
        <v>0</v>
      </c>
      <c r="H243" s="37">
        <v>28</v>
      </c>
      <c r="I243" s="28">
        <v>0</v>
      </c>
      <c r="J243" s="28">
        <v>0</v>
      </c>
      <c r="K243" s="29">
        <v>0</v>
      </c>
      <c r="L243" s="124"/>
      <c r="M243" s="37">
        <v>0</v>
      </c>
      <c r="N243" s="124"/>
      <c r="O243" s="28">
        <v>28</v>
      </c>
      <c r="P243" s="27">
        <v>1</v>
      </c>
    </row>
    <row r="244" spans="1:16" s="34" customFormat="1" x14ac:dyDescent="0.25">
      <c r="A244" s="26" t="s">
        <v>416</v>
      </c>
      <c r="B244" s="26" t="s">
        <v>216</v>
      </c>
      <c r="C244" s="26" t="s">
        <v>234</v>
      </c>
      <c r="D244" s="26" t="s">
        <v>233</v>
      </c>
      <c r="E244" s="26" t="s">
        <v>237</v>
      </c>
      <c r="F244" s="37">
        <v>10000</v>
      </c>
      <c r="G244" s="37">
        <v>0</v>
      </c>
      <c r="H244" s="37">
        <v>10000</v>
      </c>
      <c r="I244" s="28">
        <v>3070.57</v>
      </c>
      <c r="J244" s="28">
        <v>0</v>
      </c>
      <c r="K244" s="29">
        <v>0</v>
      </c>
      <c r="L244" s="124"/>
      <c r="M244" s="37">
        <v>3070.57</v>
      </c>
      <c r="N244" s="124"/>
      <c r="O244" s="28">
        <v>6929.43</v>
      </c>
      <c r="P244" s="27">
        <v>0.69294299999999998</v>
      </c>
    </row>
    <row r="245" spans="1:16" s="34" customFormat="1" x14ac:dyDescent="0.25">
      <c r="A245" s="26" t="s">
        <v>416</v>
      </c>
      <c r="B245" s="26" t="s">
        <v>216</v>
      </c>
      <c r="C245" s="26" t="s">
        <v>234</v>
      </c>
      <c r="D245" s="26" t="s">
        <v>233</v>
      </c>
      <c r="E245" s="26" t="s">
        <v>236</v>
      </c>
      <c r="F245" s="37">
        <v>280</v>
      </c>
      <c r="G245" s="37">
        <v>0</v>
      </c>
      <c r="H245" s="37">
        <v>280</v>
      </c>
      <c r="I245" s="28">
        <v>85.98</v>
      </c>
      <c r="J245" s="28">
        <v>0</v>
      </c>
      <c r="K245" s="29">
        <v>0</v>
      </c>
      <c r="L245" s="124"/>
      <c r="M245" s="37">
        <v>85.98</v>
      </c>
      <c r="N245" s="124"/>
      <c r="O245" s="28">
        <v>194.02</v>
      </c>
      <c r="P245" s="27">
        <v>0.69292900000000002</v>
      </c>
    </row>
    <row r="246" spans="1:16" s="34" customFormat="1" x14ac:dyDescent="0.25">
      <c r="A246" s="26" t="s">
        <v>242</v>
      </c>
      <c r="B246" s="26" t="s">
        <v>141</v>
      </c>
      <c r="C246" s="26" t="s">
        <v>234</v>
      </c>
      <c r="D246" s="26" t="s">
        <v>233</v>
      </c>
      <c r="E246" s="26" t="s">
        <v>237</v>
      </c>
      <c r="F246" s="37">
        <v>16000</v>
      </c>
      <c r="G246" s="37">
        <v>-607.92999999999995</v>
      </c>
      <c r="H246" s="37">
        <v>15392.07</v>
      </c>
      <c r="I246" s="28">
        <v>15645.98</v>
      </c>
      <c r="J246" s="28">
        <v>0</v>
      </c>
      <c r="K246" s="29">
        <v>0</v>
      </c>
      <c r="L246" s="124"/>
      <c r="M246" s="37">
        <v>15645.98</v>
      </c>
      <c r="N246" s="124"/>
      <c r="O246" s="28">
        <v>-253.91</v>
      </c>
      <c r="P246" s="27">
        <v>-1.6496E-2</v>
      </c>
    </row>
    <row r="247" spans="1:16" s="34" customFormat="1" x14ac:dyDescent="0.25">
      <c r="A247" s="26" t="s">
        <v>242</v>
      </c>
      <c r="B247" s="26" t="s">
        <v>141</v>
      </c>
      <c r="C247" s="26" t="s">
        <v>234</v>
      </c>
      <c r="D247" s="26" t="s">
        <v>233</v>
      </c>
      <c r="E247" s="26" t="s">
        <v>236</v>
      </c>
      <c r="F247" s="37">
        <v>5256.18</v>
      </c>
      <c r="G247" s="37">
        <v>0</v>
      </c>
      <c r="H247" s="37">
        <v>5256.18</v>
      </c>
      <c r="I247" s="28">
        <v>5263.35</v>
      </c>
      <c r="J247" s="28">
        <v>0</v>
      </c>
      <c r="K247" s="29">
        <v>0</v>
      </c>
      <c r="L247" s="124"/>
      <c r="M247" s="37">
        <v>5263.35</v>
      </c>
      <c r="N247" s="124"/>
      <c r="O247" s="28">
        <v>-7.17</v>
      </c>
      <c r="P247" s="27">
        <v>-1.364E-3</v>
      </c>
    </row>
    <row r="248" spans="1:16" s="34" customFormat="1" x14ac:dyDescent="0.25">
      <c r="A248" s="26" t="s">
        <v>242</v>
      </c>
      <c r="B248" s="26" t="s">
        <v>141</v>
      </c>
      <c r="C248" s="26" t="s">
        <v>234</v>
      </c>
      <c r="D248" s="26" t="s">
        <v>233</v>
      </c>
      <c r="E248" s="26" t="s">
        <v>232</v>
      </c>
      <c r="F248" s="37">
        <v>19500</v>
      </c>
      <c r="G248" s="37">
        <v>-6999.34</v>
      </c>
      <c r="H248" s="37">
        <v>12500.66</v>
      </c>
      <c r="I248" s="28">
        <v>12503.04</v>
      </c>
      <c r="J248" s="28">
        <v>0</v>
      </c>
      <c r="K248" s="29">
        <v>0</v>
      </c>
      <c r="L248" s="124"/>
      <c r="M248" s="37">
        <v>12503.04</v>
      </c>
      <c r="N248" s="124"/>
      <c r="O248" s="28">
        <v>-2.38</v>
      </c>
      <c r="P248" s="27">
        <v>-1.9000000000000001E-4</v>
      </c>
    </row>
    <row r="249" spans="1:16" s="34" customFormat="1" x14ac:dyDescent="0.25">
      <c r="A249" s="26" t="s">
        <v>242</v>
      </c>
      <c r="B249" s="26" t="s">
        <v>141</v>
      </c>
      <c r="C249" s="26" t="s">
        <v>234</v>
      </c>
      <c r="D249" s="26" t="s">
        <v>233</v>
      </c>
      <c r="E249" s="26" t="s">
        <v>241</v>
      </c>
      <c r="F249" s="37">
        <v>152220.79999999999</v>
      </c>
      <c r="G249" s="37">
        <v>7607.27</v>
      </c>
      <c r="H249" s="37">
        <v>159828.07</v>
      </c>
      <c r="I249" s="28">
        <v>159828.07999999999</v>
      </c>
      <c r="J249" s="28">
        <v>0</v>
      </c>
      <c r="K249" s="29">
        <v>0</v>
      </c>
      <c r="L249" s="124"/>
      <c r="M249" s="37">
        <v>159828.07999999999</v>
      </c>
      <c r="N249" s="124"/>
      <c r="O249" s="28">
        <v>-0.01</v>
      </c>
      <c r="P249" s="27">
        <v>0</v>
      </c>
    </row>
    <row r="250" spans="1:16" s="34" customFormat="1" x14ac:dyDescent="0.25">
      <c r="A250" s="26" t="s">
        <v>240</v>
      </c>
      <c r="B250" s="26" t="s">
        <v>143</v>
      </c>
      <c r="C250" s="26" t="s">
        <v>234</v>
      </c>
      <c r="D250" s="26" t="s">
        <v>233</v>
      </c>
      <c r="E250" s="26" t="s">
        <v>241</v>
      </c>
      <c r="F250" s="37">
        <v>540000</v>
      </c>
      <c r="G250" s="37">
        <v>0</v>
      </c>
      <c r="H250" s="37">
        <v>0</v>
      </c>
      <c r="I250" s="37">
        <v>0</v>
      </c>
      <c r="J250" s="37">
        <v>0</v>
      </c>
      <c r="K250" s="37">
        <v>0</v>
      </c>
      <c r="L250" s="37">
        <v>0</v>
      </c>
      <c r="M250" s="37">
        <v>0</v>
      </c>
      <c r="N250" s="37">
        <v>0</v>
      </c>
      <c r="O250" s="37">
        <v>0</v>
      </c>
      <c r="P250" s="37">
        <v>0</v>
      </c>
    </row>
    <row r="251" spans="1:16" s="34" customFormat="1" x14ac:dyDescent="0.25">
      <c r="A251" s="26" t="s">
        <v>240</v>
      </c>
      <c r="B251" s="26" t="s">
        <v>143</v>
      </c>
      <c r="C251" s="26" t="s">
        <v>234</v>
      </c>
      <c r="D251" s="26" t="s">
        <v>233</v>
      </c>
      <c r="E251" s="26" t="s">
        <v>232</v>
      </c>
      <c r="F251" s="37">
        <v>234875</v>
      </c>
      <c r="G251" s="37">
        <v>0</v>
      </c>
      <c r="H251" s="37">
        <v>0</v>
      </c>
      <c r="I251" s="37">
        <v>0</v>
      </c>
      <c r="J251" s="37">
        <v>0</v>
      </c>
      <c r="K251" s="37">
        <v>0</v>
      </c>
      <c r="L251" s="37">
        <v>0</v>
      </c>
      <c r="M251" s="37">
        <v>0</v>
      </c>
      <c r="N251" s="37">
        <v>0</v>
      </c>
      <c r="O251" s="37">
        <v>0</v>
      </c>
      <c r="P251" s="37">
        <v>0</v>
      </c>
    </row>
    <row r="252" spans="1:16" s="34" customFormat="1" x14ac:dyDescent="0.25">
      <c r="A252" s="26" t="s">
        <v>240</v>
      </c>
      <c r="B252" s="26" t="s">
        <v>143</v>
      </c>
      <c r="C252" s="26" t="s">
        <v>234</v>
      </c>
      <c r="D252" s="26" t="s">
        <v>233</v>
      </c>
      <c r="E252" s="26" t="s">
        <v>237</v>
      </c>
      <c r="F252" s="37">
        <v>893676</v>
      </c>
      <c r="G252" s="37">
        <v>0</v>
      </c>
      <c r="H252" s="37">
        <v>0</v>
      </c>
      <c r="I252" s="37">
        <v>0</v>
      </c>
      <c r="J252" s="37">
        <v>0</v>
      </c>
      <c r="K252" s="37">
        <v>0</v>
      </c>
      <c r="L252" s="37">
        <v>0</v>
      </c>
      <c r="M252" s="37">
        <v>0</v>
      </c>
      <c r="N252" s="37">
        <v>0</v>
      </c>
      <c r="O252" s="37">
        <v>0</v>
      </c>
      <c r="P252" s="37">
        <v>0</v>
      </c>
    </row>
    <row r="253" spans="1:16" s="34" customFormat="1" x14ac:dyDescent="0.25">
      <c r="A253" s="26" t="s">
        <v>240</v>
      </c>
      <c r="B253" s="26" t="s">
        <v>143</v>
      </c>
      <c r="C253" s="26" t="s">
        <v>234</v>
      </c>
      <c r="D253" s="26" t="s">
        <v>233</v>
      </c>
      <c r="E253" s="26" t="s">
        <v>239</v>
      </c>
      <c r="F253" s="37">
        <v>88000</v>
      </c>
      <c r="G253" s="37">
        <v>0</v>
      </c>
      <c r="H253" s="37">
        <v>0</v>
      </c>
      <c r="I253" s="37">
        <v>0</v>
      </c>
      <c r="J253" s="37">
        <v>0</v>
      </c>
      <c r="K253" s="37">
        <v>0</v>
      </c>
      <c r="L253" s="37">
        <v>0</v>
      </c>
      <c r="M253" s="37">
        <v>0</v>
      </c>
      <c r="N253" s="37">
        <v>0</v>
      </c>
      <c r="O253" s="37">
        <v>0</v>
      </c>
      <c r="P253" s="37">
        <v>0</v>
      </c>
    </row>
    <row r="254" spans="1:16" s="34" customFormat="1" x14ac:dyDescent="0.25">
      <c r="A254" s="26" t="s">
        <v>238</v>
      </c>
      <c r="B254" s="26" t="s">
        <v>144</v>
      </c>
      <c r="C254" s="26" t="s">
        <v>234</v>
      </c>
      <c r="D254" s="26" t="s">
        <v>233</v>
      </c>
      <c r="E254" s="26" t="s">
        <v>237</v>
      </c>
      <c r="F254" s="37">
        <v>20500</v>
      </c>
      <c r="G254" s="37">
        <v>0</v>
      </c>
      <c r="H254" s="37">
        <v>20500</v>
      </c>
      <c r="I254" s="28">
        <v>8304.24</v>
      </c>
      <c r="J254" s="28">
        <v>0</v>
      </c>
      <c r="K254" s="29">
        <v>0</v>
      </c>
      <c r="L254" s="124"/>
      <c r="M254" s="37">
        <v>8304.24</v>
      </c>
      <c r="N254" s="124"/>
      <c r="O254" s="28">
        <v>12195.76</v>
      </c>
      <c r="P254" s="27">
        <v>0.59491499999999997</v>
      </c>
    </row>
    <row r="255" spans="1:16" s="34" customFormat="1" x14ac:dyDescent="0.25">
      <c r="A255" s="26" t="s">
        <v>238</v>
      </c>
      <c r="B255" s="26" t="s">
        <v>144</v>
      </c>
      <c r="C255" s="26" t="s">
        <v>234</v>
      </c>
      <c r="D255" s="26" t="s">
        <v>233</v>
      </c>
      <c r="E255" s="26" t="s">
        <v>236</v>
      </c>
      <c r="F255" s="37">
        <v>3255.44</v>
      </c>
      <c r="G255" s="37">
        <v>0</v>
      </c>
      <c r="H255" s="37">
        <v>3255.44</v>
      </c>
      <c r="I255" s="28">
        <v>367.83</v>
      </c>
      <c r="J255" s="28">
        <v>0</v>
      </c>
      <c r="K255" s="29">
        <v>0</v>
      </c>
      <c r="L255" s="124"/>
      <c r="M255" s="37">
        <v>367.83</v>
      </c>
      <c r="N255" s="124"/>
      <c r="O255" s="28">
        <v>2887.61</v>
      </c>
      <c r="P255" s="27">
        <v>0.88701099999999999</v>
      </c>
    </row>
    <row r="256" spans="1:16" s="34" customFormat="1" x14ac:dyDescent="0.25">
      <c r="A256" s="26" t="s">
        <v>238</v>
      </c>
      <c r="B256" s="26" t="s">
        <v>144</v>
      </c>
      <c r="C256" s="26" t="s">
        <v>234</v>
      </c>
      <c r="D256" s="26" t="s">
        <v>233</v>
      </c>
      <c r="E256" s="26" t="s">
        <v>232</v>
      </c>
      <c r="F256" s="37">
        <v>6480</v>
      </c>
      <c r="G256" s="37">
        <v>0</v>
      </c>
      <c r="H256" s="37">
        <v>6480</v>
      </c>
      <c r="I256" s="28">
        <v>4833</v>
      </c>
      <c r="J256" s="28">
        <v>0</v>
      </c>
      <c r="K256" s="29">
        <v>0</v>
      </c>
      <c r="L256" s="124"/>
      <c r="M256" s="37">
        <v>4833</v>
      </c>
      <c r="N256" s="124"/>
      <c r="O256" s="28">
        <v>1647</v>
      </c>
      <c r="P256" s="27">
        <v>0.25416699999999998</v>
      </c>
    </row>
    <row r="257" spans="1:16" s="34" customFormat="1" x14ac:dyDescent="0.25">
      <c r="A257" s="26" t="s">
        <v>238</v>
      </c>
      <c r="B257" s="26" t="s">
        <v>144</v>
      </c>
      <c r="C257" s="26" t="s">
        <v>234</v>
      </c>
      <c r="D257" s="26" t="s">
        <v>233</v>
      </c>
      <c r="E257" s="26" t="s">
        <v>239</v>
      </c>
      <c r="F257" s="37">
        <v>2500</v>
      </c>
      <c r="G257" s="37">
        <v>0</v>
      </c>
      <c r="H257" s="37">
        <v>6480</v>
      </c>
      <c r="I257" s="28">
        <v>4833</v>
      </c>
      <c r="J257" s="28">
        <v>0</v>
      </c>
      <c r="K257" s="29">
        <v>0</v>
      </c>
      <c r="L257" s="124"/>
      <c r="M257" s="37">
        <v>4833</v>
      </c>
      <c r="N257" s="124"/>
      <c r="O257" s="28">
        <v>1647</v>
      </c>
      <c r="P257" s="27">
        <v>0.25416699999999998</v>
      </c>
    </row>
    <row r="258" spans="1:16" s="34" customFormat="1" x14ac:dyDescent="0.25">
      <c r="A258" s="26" t="s">
        <v>417</v>
      </c>
      <c r="B258" s="26" t="s">
        <v>218</v>
      </c>
      <c r="C258" s="26" t="s">
        <v>234</v>
      </c>
      <c r="D258" s="26" t="s">
        <v>233</v>
      </c>
      <c r="E258" s="26" t="s">
        <v>237</v>
      </c>
      <c r="F258" s="37">
        <v>500</v>
      </c>
      <c r="G258" s="37">
        <v>0</v>
      </c>
      <c r="H258" s="37">
        <v>500</v>
      </c>
      <c r="I258" s="28">
        <v>0</v>
      </c>
      <c r="J258" s="28">
        <v>0</v>
      </c>
      <c r="K258" s="29">
        <v>0</v>
      </c>
      <c r="L258" s="124"/>
      <c r="M258" s="37">
        <v>0</v>
      </c>
      <c r="N258" s="124"/>
      <c r="O258" s="28">
        <v>500</v>
      </c>
      <c r="P258" s="27">
        <v>1</v>
      </c>
    </row>
    <row r="259" spans="1:16" s="34" customFormat="1" x14ac:dyDescent="0.25">
      <c r="A259" s="26" t="s">
        <v>417</v>
      </c>
      <c r="B259" s="26" t="s">
        <v>218</v>
      </c>
      <c r="C259" s="26" t="s">
        <v>234</v>
      </c>
      <c r="D259" s="26" t="s">
        <v>233</v>
      </c>
      <c r="E259" s="26" t="s">
        <v>236</v>
      </c>
      <c r="F259" s="37">
        <v>14</v>
      </c>
      <c r="G259" s="37">
        <v>0</v>
      </c>
      <c r="H259" s="37">
        <v>14</v>
      </c>
      <c r="I259" s="28">
        <v>0</v>
      </c>
      <c r="J259" s="28">
        <v>0</v>
      </c>
      <c r="K259" s="29">
        <v>0</v>
      </c>
      <c r="L259" s="124"/>
      <c r="M259" s="37">
        <v>0</v>
      </c>
      <c r="N259" s="124"/>
      <c r="O259" s="28">
        <v>14</v>
      </c>
      <c r="P259" s="27">
        <v>1</v>
      </c>
    </row>
    <row r="260" spans="1:16" s="34" customFormat="1" x14ac:dyDescent="0.25">
      <c r="A260" s="26" t="s">
        <v>235</v>
      </c>
      <c r="B260" s="26" t="s">
        <v>341</v>
      </c>
      <c r="C260" s="26" t="s">
        <v>234</v>
      </c>
      <c r="D260" s="26" t="s">
        <v>233</v>
      </c>
      <c r="E260" s="26" t="s">
        <v>232</v>
      </c>
      <c r="F260" s="37">
        <v>0</v>
      </c>
      <c r="G260" s="37">
        <v>0</v>
      </c>
      <c r="H260" s="37">
        <v>0</v>
      </c>
      <c r="I260" s="28">
        <v>0</v>
      </c>
      <c r="J260" s="28">
        <v>0</v>
      </c>
      <c r="K260" s="29">
        <v>0</v>
      </c>
      <c r="L260" s="124"/>
      <c r="M260" s="37">
        <v>0</v>
      </c>
      <c r="N260" s="124"/>
      <c r="O260" s="28">
        <v>0</v>
      </c>
      <c r="P260" s="27">
        <v>0</v>
      </c>
    </row>
  </sheetData>
  <autoFilter ref="A11:N255" xr:uid="{00000000-0009-0000-0000-000005000000}">
    <sortState ref="A12:N255">
      <sortCondition ref="B11:B255"/>
    </sortState>
  </autoFilter>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3:M99"/>
  <sheetViews>
    <sheetView topLeftCell="A55" workbookViewId="0">
      <selection activeCell="A78" sqref="A78:XFD78"/>
    </sheetView>
  </sheetViews>
  <sheetFormatPr defaultRowHeight="13.2" x14ac:dyDescent="0.25"/>
  <cols>
    <col min="1" max="1" width="12.6640625" bestFit="1" customWidth="1"/>
    <col min="2" max="11" width="30.5546875" style="33" bestFit="1" customWidth="1"/>
    <col min="12" max="12" width="26.6640625" style="33" bestFit="1" customWidth="1"/>
    <col min="13" max="13" width="21.44140625" style="33" bestFit="1" customWidth="1"/>
  </cols>
  <sheetData>
    <row r="3" spans="1:13" s="33" customFormat="1" x14ac:dyDescent="0.25">
      <c r="B3" s="39" t="s">
        <v>324</v>
      </c>
      <c r="C3" s="39" t="s">
        <v>354</v>
      </c>
    </row>
    <row r="4" spans="1:13" s="33" customFormat="1" ht="39.6" x14ac:dyDescent="0.25">
      <c r="B4" s="33" t="s">
        <v>237</v>
      </c>
      <c r="C4" s="33" t="s">
        <v>237</v>
      </c>
      <c r="D4" s="33" t="s">
        <v>239</v>
      </c>
      <c r="E4" s="33" t="s">
        <v>239</v>
      </c>
      <c r="F4" s="33" t="s">
        <v>236</v>
      </c>
      <c r="G4" s="33" t="s">
        <v>236</v>
      </c>
      <c r="H4" s="33" t="s">
        <v>232</v>
      </c>
      <c r="I4" s="33" t="s">
        <v>232</v>
      </c>
      <c r="J4" s="33" t="s">
        <v>241</v>
      </c>
      <c r="K4" s="33" t="s">
        <v>241</v>
      </c>
      <c r="L4" s="33" t="s">
        <v>356</v>
      </c>
      <c r="M4" s="33" t="s">
        <v>355</v>
      </c>
    </row>
    <row r="5" spans="1:13" s="33" customFormat="1" ht="26.4" x14ac:dyDescent="0.25">
      <c r="A5" s="35" t="s">
        <v>567</v>
      </c>
      <c r="B5" s="33" t="s">
        <v>357</v>
      </c>
      <c r="C5" s="33" t="s">
        <v>345</v>
      </c>
      <c r="D5" s="33" t="s">
        <v>357</v>
      </c>
      <c r="E5" s="33" t="s">
        <v>345</v>
      </c>
      <c r="F5" s="33" t="s">
        <v>357</v>
      </c>
      <c r="G5" s="33" t="s">
        <v>345</v>
      </c>
      <c r="H5" s="33" t="s">
        <v>357</v>
      </c>
      <c r="I5" s="33" t="s">
        <v>345</v>
      </c>
      <c r="J5" s="33" t="s">
        <v>357</v>
      </c>
      <c r="K5" s="33" t="s">
        <v>345</v>
      </c>
    </row>
    <row r="6" spans="1:13" x14ac:dyDescent="0.25">
      <c r="A6" t="s">
        <v>95</v>
      </c>
      <c r="B6" s="192">
        <v>13954</v>
      </c>
      <c r="C6" s="192">
        <v>0</v>
      </c>
      <c r="D6" s="192">
        <v>1000</v>
      </c>
      <c r="E6" s="192">
        <v>0</v>
      </c>
      <c r="F6" s="192">
        <v>4745.1499999999996</v>
      </c>
      <c r="G6" s="192">
        <v>0</v>
      </c>
      <c r="H6" s="192">
        <v>55035</v>
      </c>
      <c r="I6" s="192">
        <v>0</v>
      </c>
      <c r="J6" s="192">
        <v>64766.400000000001</v>
      </c>
      <c r="K6" s="192">
        <v>0</v>
      </c>
      <c r="L6" s="192">
        <v>139500.54999999999</v>
      </c>
      <c r="M6" s="192">
        <v>0</v>
      </c>
    </row>
    <row r="7" spans="1:13" x14ac:dyDescent="0.25">
      <c r="A7" t="s">
        <v>220</v>
      </c>
      <c r="B7" s="192">
        <v>1000</v>
      </c>
      <c r="C7" s="192">
        <v>0</v>
      </c>
      <c r="D7" s="192"/>
      <c r="E7" s="192"/>
      <c r="F7" s="192">
        <v>28</v>
      </c>
      <c r="G7" s="192">
        <v>0</v>
      </c>
      <c r="H7" s="192"/>
      <c r="I7" s="192"/>
      <c r="J7" s="192"/>
      <c r="K7" s="192"/>
      <c r="L7" s="192">
        <v>1028</v>
      </c>
      <c r="M7" s="192">
        <v>0</v>
      </c>
    </row>
    <row r="8" spans="1:13" x14ac:dyDescent="0.25">
      <c r="A8" t="s">
        <v>222</v>
      </c>
      <c r="B8" s="192">
        <v>450000</v>
      </c>
      <c r="C8" s="192">
        <v>391224.45</v>
      </c>
      <c r="D8" s="192"/>
      <c r="E8" s="192"/>
      <c r="F8" s="192">
        <v>12600</v>
      </c>
      <c r="G8" s="192">
        <v>10954.28</v>
      </c>
      <c r="H8" s="192"/>
      <c r="I8" s="192"/>
      <c r="J8" s="192"/>
      <c r="K8" s="192"/>
      <c r="L8" s="192">
        <v>462600</v>
      </c>
      <c r="M8" s="192">
        <v>402178.73000000004</v>
      </c>
    </row>
    <row r="9" spans="1:13" x14ac:dyDescent="0.25">
      <c r="A9" t="s">
        <v>561</v>
      </c>
      <c r="B9" s="192">
        <v>40000</v>
      </c>
      <c r="C9" s="192">
        <v>40641.5</v>
      </c>
      <c r="D9" s="192"/>
      <c r="E9" s="192"/>
      <c r="F9" s="192">
        <v>1120</v>
      </c>
      <c r="G9" s="192">
        <v>1137.96</v>
      </c>
      <c r="H9" s="192"/>
      <c r="I9" s="192"/>
      <c r="J9" s="192"/>
      <c r="K9" s="192"/>
      <c r="L9" s="192">
        <v>41120</v>
      </c>
      <c r="M9" s="192">
        <v>41779.46</v>
      </c>
    </row>
    <row r="10" spans="1:13" x14ac:dyDescent="0.25">
      <c r="A10" t="s">
        <v>224</v>
      </c>
      <c r="B10" s="192">
        <v>875000</v>
      </c>
      <c r="C10" s="192">
        <v>0</v>
      </c>
      <c r="D10" s="192"/>
      <c r="E10" s="192"/>
      <c r="F10" s="192">
        <v>24500</v>
      </c>
      <c r="G10" s="192">
        <v>0</v>
      </c>
      <c r="H10" s="192"/>
      <c r="I10" s="192"/>
      <c r="J10" s="192"/>
      <c r="K10" s="192"/>
      <c r="L10" s="192">
        <v>899500</v>
      </c>
      <c r="M10" s="192">
        <v>0</v>
      </c>
    </row>
    <row r="11" spans="1:13" x14ac:dyDescent="0.25">
      <c r="A11" t="s">
        <v>203</v>
      </c>
      <c r="B11" s="192"/>
      <c r="C11" s="192"/>
      <c r="D11" s="192"/>
      <c r="E11" s="192"/>
      <c r="F11" s="192">
        <v>136.36000000000001</v>
      </c>
      <c r="G11" s="192">
        <v>129.36000000000001</v>
      </c>
      <c r="H11" s="192">
        <v>4870</v>
      </c>
      <c r="I11" s="192">
        <v>4620</v>
      </c>
      <c r="J11" s="192"/>
      <c r="K11" s="192"/>
      <c r="L11" s="192">
        <v>5006.3599999999997</v>
      </c>
      <c r="M11" s="192">
        <v>4749.3599999999997</v>
      </c>
    </row>
    <row r="12" spans="1:13" x14ac:dyDescent="0.25">
      <c r="A12" t="s">
        <v>204</v>
      </c>
      <c r="B12" s="192">
        <v>10000</v>
      </c>
      <c r="C12" s="192">
        <v>360</v>
      </c>
      <c r="D12" s="192"/>
      <c r="E12" s="192"/>
      <c r="F12" s="192">
        <v>280</v>
      </c>
      <c r="G12" s="192">
        <v>10.08</v>
      </c>
      <c r="H12" s="192"/>
      <c r="I12" s="192"/>
      <c r="J12" s="192"/>
      <c r="K12" s="192"/>
      <c r="L12" s="192">
        <v>10280</v>
      </c>
      <c r="M12" s="192">
        <v>370.08</v>
      </c>
    </row>
    <row r="13" spans="1:13" x14ac:dyDescent="0.25">
      <c r="A13" t="s">
        <v>206</v>
      </c>
      <c r="B13" s="192">
        <v>5000</v>
      </c>
      <c r="C13" s="192">
        <v>0</v>
      </c>
      <c r="D13" s="192"/>
      <c r="E13" s="192"/>
      <c r="F13" s="192">
        <v>140</v>
      </c>
      <c r="G13" s="192">
        <v>0</v>
      </c>
      <c r="H13" s="192"/>
      <c r="I13" s="192"/>
      <c r="J13" s="192"/>
      <c r="K13" s="192"/>
      <c r="L13" s="192">
        <v>5140</v>
      </c>
      <c r="M13" s="192">
        <v>0</v>
      </c>
    </row>
    <row r="14" spans="1:13" x14ac:dyDescent="0.25">
      <c r="A14" t="s">
        <v>207</v>
      </c>
      <c r="B14" s="192">
        <v>20000</v>
      </c>
      <c r="C14" s="192">
        <v>8440.56</v>
      </c>
      <c r="D14" s="192"/>
      <c r="E14" s="192"/>
      <c r="F14" s="192">
        <v>560</v>
      </c>
      <c r="G14" s="192">
        <v>236.34</v>
      </c>
      <c r="H14" s="192"/>
      <c r="I14" s="192"/>
      <c r="J14" s="192"/>
      <c r="K14" s="192"/>
      <c r="L14" s="192">
        <v>20560</v>
      </c>
      <c r="M14" s="192">
        <v>8676.9</v>
      </c>
    </row>
    <row r="15" spans="1:13" x14ac:dyDescent="0.25">
      <c r="A15" t="s">
        <v>209</v>
      </c>
      <c r="B15" s="192">
        <v>30000</v>
      </c>
      <c r="C15" s="192">
        <v>13346.63</v>
      </c>
      <c r="D15" s="192"/>
      <c r="E15" s="192"/>
      <c r="F15" s="192">
        <v>840</v>
      </c>
      <c r="G15" s="192">
        <v>373.71</v>
      </c>
      <c r="H15" s="192"/>
      <c r="I15" s="192"/>
      <c r="J15" s="192"/>
      <c r="K15" s="192"/>
      <c r="L15" s="192">
        <v>30840</v>
      </c>
      <c r="M15" s="192">
        <v>13720.339999999998</v>
      </c>
    </row>
    <row r="16" spans="1:13" x14ac:dyDescent="0.25">
      <c r="A16" t="s">
        <v>211</v>
      </c>
      <c r="B16" s="192">
        <v>5000</v>
      </c>
      <c r="C16" s="192">
        <v>0</v>
      </c>
      <c r="D16" s="192"/>
      <c r="E16" s="192"/>
      <c r="F16" s="192">
        <v>140</v>
      </c>
      <c r="G16" s="192">
        <v>0</v>
      </c>
      <c r="H16" s="192"/>
      <c r="I16" s="192"/>
      <c r="J16" s="192"/>
      <c r="K16" s="192"/>
      <c r="L16" s="192">
        <v>5140</v>
      </c>
      <c r="M16" s="192">
        <v>0</v>
      </c>
    </row>
    <row r="17" spans="1:13" x14ac:dyDescent="0.25">
      <c r="A17" t="s">
        <v>213</v>
      </c>
      <c r="B17" s="192">
        <v>10500</v>
      </c>
      <c r="C17" s="192">
        <v>0</v>
      </c>
      <c r="D17" s="192"/>
      <c r="E17" s="192"/>
      <c r="F17" s="192">
        <v>294</v>
      </c>
      <c r="G17" s="192">
        <v>0</v>
      </c>
      <c r="H17" s="192"/>
      <c r="I17" s="192"/>
      <c r="J17" s="192"/>
      <c r="K17" s="192"/>
      <c r="L17" s="192">
        <v>10794</v>
      </c>
      <c r="M17" s="192">
        <v>0</v>
      </c>
    </row>
    <row r="18" spans="1:13" x14ac:dyDescent="0.25">
      <c r="A18" t="s">
        <v>214</v>
      </c>
      <c r="B18" s="192">
        <v>5000</v>
      </c>
      <c r="C18" s="192">
        <v>2249.59</v>
      </c>
      <c r="D18" s="192"/>
      <c r="E18" s="192"/>
      <c r="F18" s="192">
        <v>140</v>
      </c>
      <c r="G18" s="192">
        <v>62.99</v>
      </c>
      <c r="H18" s="192"/>
      <c r="I18" s="192"/>
      <c r="J18" s="192"/>
      <c r="K18" s="192"/>
      <c r="L18" s="192">
        <v>5140</v>
      </c>
      <c r="M18" s="192">
        <v>2312.58</v>
      </c>
    </row>
    <row r="19" spans="1:13" x14ac:dyDescent="0.25">
      <c r="A19" t="s">
        <v>97</v>
      </c>
      <c r="B19" s="192">
        <v>131615</v>
      </c>
      <c r="C19" s="192">
        <v>0</v>
      </c>
      <c r="D19" s="192">
        <v>1000</v>
      </c>
      <c r="E19" s="192">
        <v>0</v>
      </c>
      <c r="F19" s="192">
        <v>6219.9</v>
      </c>
      <c r="G19" s="192">
        <v>0</v>
      </c>
      <c r="H19" s="192">
        <v>54810</v>
      </c>
      <c r="I19" s="192">
        <v>0</v>
      </c>
      <c r="J19" s="192"/>
      <c r="K19" s="192"/>
      <c r="L19" s="192">
        <v>193644.9</v>
      </c>
      <c r="M19" s="192">
        <v>0</v>
      </c>
    </row>
    <row r="20" spans="1:13" x14ac:dyDescent="0.25">
      <c r="A20" t="s">
        <v>98</v>
      </c>
      <c r="B20" s="192">
        <v>35525</v>
      </c>
      <c r="C20" s="192">
        <v>0</v>
      </c>
      <c r="D20" s="192"/>
      <c r="E20" s="192"/>
      <c r="F20" s="192"/>
      <c r="G20" s="192"/>
      <c r="H20" s="192">
        <v>81338</v>
      </c>
      <c r="I20" s="192">
        <v>0</v>
      </c>
      <c r="J20" s="192">
        <v>119548</v>
      </c>
      <c r="K20" s="192">
        <v>0</v>
      </c>
      <c r="L20" s="192">
        <v>236411</v>
      </c>
      <c r="M20" s="192">
        <v>0</v>
      </c>
    </row>
    <row r="21" spans="1:13" x14ac:dyDescent="0.25">
      <c r="A21" t="s">
        <v>99</v>
      </c>
      <c r="B21" s="192">
        <v>87400</v>
      </c>
      <c r="C21" s="192">
        <v>55920.71</v>
      </c>
      <c r="D21" s="192"/>
      <c r="E21" s="192"/>
      <c r="F21" s="192">
        <v>3365.12</v>
      </c>
      <c r="G21" s="192">
        <v>1855.09</v>
      </c>
      <c r="H21" s="192">
        <v>32783</v>
      </c>
      <c r="I21" s="192">
        <v>10332.469999999999</v>
      </c>
      <c r="J21" s="192"/>
      <c r="K21" s="192"/>
      <c r="L21" s="192">
        <v>123548.12</v>
      </c>
      <c r="M21" s="192">
        <v>68108.26999999999</v>
      </c>
    </row>
    <row r="22" spans="1:13" x14ac:dyDescent="0.25">
      <c r="A22" t="s">
        <v>101</v>
      </c>
      <c r="B22" s="192">
        <v>13250</v>
      </c>
      <c r="C22" s="192">
        <v>6153.15</v>
      </c>
      <c r="D22" s="192"/>
      <c r="E22" s="192"/>
      <c r="F22" s="192">
        <v>2162.2199999999998</v>
      </c>
      <c r="G22" s="192">
        <v>1792.48</v>
      </c>
      <c r="H22" s="192">
        <v>10000</v>
      </c>
      <c r="I22" s="192">
        <v>5800</v>
      </c>
      <c r="J22" s="192">
        <v>53972</v>
      </c>
      <c r="K22" s="192">
        <v>52063.98</v>
      </c>
      <c r="L22" s="192">
        <v>79384.22</v>
      </c>
      <c r="M22" s="192">
        <v>65809.61</v>
      </c>
    </row>
    <row r="23" spans="1:13" x14ac:dyDescent="0.25">
      <c r="A23" t="s">
        <v>159</v>
      </c>
      <c r="B23" s="192">
        <v>3000</v>
      </c>
      <c r="C23" s="192">
        <v>2286.09</v>
      </c>
      <c r="D23" s="192"/>
      <c r="E23" s="192"/>
      <c r="F23" s="192">
        <v>84</v>
      </c>
      <c r="G23" s="192">
        <v>64.010000000000005</v>
      </c>
      <c r="H23" s="192"/>
      <c r="I23" s="192"/>
      <c r="J23" s="192"/>
      <c r="K23" s="192"/>
      <c r="L23" s="192">
        <v>3084</v>
      </c>
      <c r="M23" s="192">
        <v>2350.1000000000004</v>
      </c>
    </row>
    <row r="24" spans="1:13" x14ac:dyDescent="0.25">
      <c r="A24" t="s">
        <v>161</v>
      </c>
      <c r="B24" s="192">
        <v>4300</v>
      </c>
      <c r="C24" s="192">
        <v>2490.66</v>
      </c>
      <c r="D24" s="192"/>
      <c r="E24" s="192"/>
      <c r="F24" s="192">
        <v>120.4</v>
      </c>
      <c r="G24" s="192">
        <v>69.739999999999995</v>
      </c>
      <c r="H24" s="192"/>
      <c r="I24" s="192"/>
      <c r="J24" s="192"/>
      <c r="K24" s="192"/>
      <c r="L24" s="192">
        <v>4420.3999999999996</v>
      </c>
      <c r="M24" s="192">
        <v>2560.3999999999996</v>
      </c>
    </row>
    <row r="25" spans="1:13" x14ac:dyDescent="0.25">
      <c r="A25" t="s">
        <v>163</v>
      </c>
      <c r="B25" s="192">
        <v>7000</v>
      </c>
      <c r="C25" s="192">
        <v>4574.0600000000004</v>
      </c>
      <c r="D25" s="192"/>
      <c r="E25" s="192"/>
      <c r="F25" s="192">
        <v>196</v>
      </c>
      <c r="G25" s="192">
        <v>128.07</v>
      </c>
      <c r="H25" s="192"/>
      <c r="I25" s="192"/>
      <c r="J25" s="192"/>
      <c r="K25" s="192"/>
      <c r="L25" s="192">
        <v>7196</v>
      </c>
      <c r="M25" s="192">
        <v>4702.13</v>
      </c>
    </row>
    <row r="26" spans="1:13" x14ac:dyDescent="0.25">
      <c r="A26" t="s">
        <v>165</v>
      </c>
      <c r="B26" s="192">
        <v>4200</v>
      </c>
      <c r="C26" s="192">
        <v>2687.31</v>
      </c>
      <c r="D26" s="192"/>
      <c r="E26" s="192"/>
      <c r="F26" s="192">
        <v>299.60000000000002</v>
      </c>
      <c r="G26" s="192">
        <v>75.239999999999995</v>
      </c>
      <c r="H26" s="192">
        <v>6500</v>
      </c>
      <c r="I26" s="192">
        <v>0</v>
      </c>
      <c r="J26" s="192"/>
      <c r="K26" s="192"/>
      <c r="L26" s="192">
        <v>10999.6</v>
      </c>
      <c r="M26" s="192">
        <v>2762.5499999999997</v>
      </c>
    </row>
    <row r="27" spans="1:13" x14ac:dyDescent="0.25">
      <c r="A27" t="s">
        <v>167</v>
      </c>
      <c r="B27" s="192">
        <v>16000</v>
      </c>
      <c r="C27" s="192">
        <v>9028.76</v>
      </c>
      <c r="D27" s="192"/>
      <c r="E27" s="192"/>
      <c r="F27" s="192">
        <v>448</v>
      </c>
      <c r="G27" s="192">
        <v>252.81</v>
      </c>
      <c r="H27" s="192"/>
      <c r="I27" s="192"/>
      <c r="J27" s="192"/>
      <c r="K27" s="192"/>
      <c r="L27" s="192">
        <v>16448</v>
      </c>
      <c r="M27" s="192">
        <v>9281.57</v>
      </c>
    </row>
    <row r="28" spans="1:13" x14ac:dyDescent="0.25">
      <c r="A28" t="s">
        <v>169</v>
      </c>
      <c r="B28" s="192">
        <v>1300</v>
      </c>
      <c r="C28" s="192">
        <v>0</v>
      </c>
      <c r="D28" s="192"/>
      <c r="E28" s="192"/>
      <c r="F28" s="192">
        <v>36.4</v>
      </c>
      <c r="G28" s="192">
        <v>0</v>
      </c>
      <c r="H28" s="192"/>
      <c r="I28" s="192"/>
      <c r="J28" s="192"/>
      <c r="K28" s="192"/>
      <c r="L28" s="192">
        <v>1336.4</v>
      </c>
      <c r="M28" s="192">
        <v>0</v>
      </c>
    </row>
    <row r="29" spans="1:13" x14ac:dyDescent="0.25">
      <c r="A29" t="s">
        <v>102</v>
      </c>
      <c r="B29" s="192">
        <v>129195</v>
      </c>
      <c r="C29" s="192">
        <v>0</v>
      </c>
      <c r="D29" s="192"/>
      <c r="E29" s="192"/>
      <c r="F29" s="192">
        <v>8429.82</v>
      </c>
      <c r="G29" s="192">
        <v>0</v>
      </c>
      <c r="H29" s="192">
        <v>123970</v>
      </c>
      <c r="I29" s="192">
        <v>0</v>
      </c>
      <c r="J29" s="192">
        <v>47900.15</v>
      </c>
      <c r="K29" s="192">
        <v>0</v>
      </c>
      <c r="L29" s="192">
        <v>309494.97000000003</v>
      </c>
      <c r="M29" s="192">
        <v>0</v>
      </c>
    </row>
    <row r="30" spans="1:13" x14ac:dyDescent="0.25">
      <c r="A30" t="s">
        <v>183</v>
      </c>
      <c r="B30" s="192">
        <v>5600</v>
      </c>
      <c r="C30" s="192">
        <v>4679.43</v>
      </c>
      <c r="D30" s="192"/>
      <c r="E30" s="192"/>
      <c r="F30" s="192">
        <v>156.80000000000001</v>
      </c>
      <c r="G30" s="192">
        <v>131.02000000000001</v>
      </c>
      <c r="H30" s="192"/>
      <c r="I30" s="192"/>
      <c r="J30" s="192"/>
      <c r="K30" s="192"/>
      <c r="L30" s="192">
        <v>5756.8</v>
      </c>
      <c r="M30" s="192">
        <v>4810.4500000000007</v>
      </c>
    </row>
    <row r="31" spans="1:13" x14ac:dyDescent="0.25">
      <c r="A31" t="s">
        <v>104</v>
      </c>
      <c r="B31" s="192">
        <v>83800</v>
      </c>
      <c r="C31" s="192">
        <v>82541.42</v>
      </c>
      <c r="D31" s="192"/>
      <c r="E31" s="192"/>
      <c r="F31" s="192">
        <v>2799.44</v>
      </c>
      <c r="G31" s="192">
        <v>2716.79</v>
      </c>
      <c r="H31" s="192">
        <v>16180</v>
      </c>
      <c r="I31" s="192">
        <v>14486.79</v>
      </c>
      <c r="J31" s="192"/>
      <c r="K31" s="192"/>
      <c r="L31" s="192">
        <v>102779.44</v>
      </c>
      <c r="M31" s="192">
        <v>99745</v>
      </c>
    </row>
    <row r="32" spans="1:13" x14ac:dyDescent="0.25">
      <c r="A32" t="s">
        <v>105</v>
      </c>
      <c r="B32" s="192">
        <v>433250</v>
      </c>
      <c r="C32" s="192">
        <v>0</v>
      </c>
      <c r="D32" s="192">
        <v>101663</v>
      </c>
      <c r="E32" s="192">
        <v>0</v>
      </c>
      <c r="F32" s="192"/>
      <c r="G32" s="192"/>
      <c r="H32" s="192">
        <v>439330</v>
      </c>
      <c r="I32" s="192">
        <v>0</v>
      </c>
      <c r="J32" s="192">
        <v>690245</v>
      </c>
      <c r="K32" s="192">
        <v>0</v>
      </c>
      <c r="L32" s="192">
        <v>1664488</v>
      </c>
      <c r="M32" s="192">
        <v>0</v>
      </c>
    </row>
    <row r="33" spans="1:13" x14ac:dyDescent="0.25">
      <c r="A33" t="s">
        <v>107</v>
      </c>
      <c r="B33" s="192">
        <v>6000</v>
      </c>
      <c r="C33" s="192">
        <v>0</v>
      </c>
      <c r="D33" s="192"/>
      <c r="E33" s="192"/>
      <c r="F33" s="192">
        <v>168</v>
      </c>
      <c r="G33" s="192">
        <v>0</v>
      </c>
      <c r="H33" s="192"/>
      <c r="I33" s="192"/>
      <c r="J33" s="192"/>
      <c r="K33" s="192"/>
      <c r="L33" s="192">
        <v>6168</v>
      </c>
      <c r="M33" s="192">
        <v>0</v>
      </c>
    </row>
    <row r="34" spans="1:13" x14ac:dyDescent="0.25">
      <c r="A34" t="s">
        <v>185</v>
      </c>
      <c r="B34" s="192">
        <v>7263</v>
      </c>
      <c r="C34" s="192">
        <v>4768.0200000000004</v>
      </c>
      <c r="D34" s="192"/>
      <c r="E34" s="192"/>
      <c r="F34" s="192">
        <v>203.36</v>
      </c>
      <c r="G34" s="192">
        <v>133.5</v>
      </c>
      <c r="H34" s="192"/>
      <c r="I34" s="192"/>
      <c r="J34" s="192"/>
      <c r="K34" s="192"/>
      <c r="L34" s="192">
        <v>7466.36</v>
      </c>
      <c r="M34" s="192">
        <v>4901.5200000000004</v>
      </c>
    </row>
    <row r="35" spans="1:13" x14ac:dyDescent="0.25">
      <c r="A35" t="s">
        <v>146</v>
      </c>
      <c r="B35" s="192">
        <v>53000</v>
      </c>
      <c r="C35" s="192">
        <v>51856.25</v>
      </c>
      <c r="D35" s="192"/>
      <c r="E35" s="192"/>
      <c r="F35" s="192">
        <v>1484</v>
      </c>
      <c r="G35" s="192">
        <v>1451.97</v>
      </c>
      <c r="H35" s="192"/>
      <c r="I35" s="192"/>
      <c r="J35" s="192"/>
      <c r="K35" s="192"/>
      <c r="L35" s="192">
        <v>54484</v>
      </c>
      <c r="M35" s="192">
        <v>53308.22</v>
      </c>
    </row>
    <row r="36" spans="1:13" x14ac:dyDescent="0.25">
      <c r="A36" t="s">
        <v>187</v>
      </c>
      <c r="B36" s="192">
        <v>2620</v>
      </c>
      <c r="C36" s="192">
        <v>191.37</v>
      </c>
      <c r="D36" s="192"/>
      <c r="E36" s="192"/>
      <c r="F36" s="192">
        <v>227.36</v>
      </c>
      <c r="G36" s="192">
        <v>26.78</v>
      </c>
      <c r="H36" s="192">
        <v>5500</v>
      </c>
      <c r="I36" s="192">
        <v>765</v>
      </c>
      <c r="J36" s="192"/>
      <c r="K36" s="192"/>
      <c r="L36" s="192">
        <v>8347.36</v>
      </c>
      <c r="M36" s="192">
        <v>983.15</v>
      </c>
    </row>
    <row r="37" spans="1:13" x14ac:dyDescent="0.25">
      <c r="A37" t="s">
        <v>147</v>
      </c>
      <c r="B37" s="192">
        <v>8500</v>
      </c>
      <c r="C37" s="192">
        <v>6332.5</v>
      </c>
      <c r="D37" s="192"/>
      <c r="E37" s="192"/>
      <c r="F37" s="192">
        <v>238</v>
      </c>
      <c r="G37" s="192">
        <v>177.31</v>
      </c>
      <c r="H37" s="192"/>
      <c r="I37" s="192"/>
      <c r="J37" s="192"/>
      <c r="K37" s="192"/>
      <c r="L37" s="192">
        <v>8738</v>
      </c>
      <c r="M37" s="192">
        <v>6509.81</v>
      </c>
    </row>
    <row r="38" spans="1:13" x14ac:dyDescent="0.25">
      <c r="A38" t="s">
        <v>171</v>
      </c>
      <c r="B38" s="192">
        <v>19000</v>
      </c>
      <c r="C38" s="192">
        <v>2091.13</v>
      </c>
      <c r="D38" s="192"/>
      <c r="E38" s="192"/>
      <c r="F38" s="192">
        <v>532</v>
      </c>
      <c r="G38" s="192">
        <v>58.55</v>
      </c>
      <c r="H38" s="192"/>
      <c r="I38" s="192"/>
      <c r="J38" s="192"/>
      <c r="K38" s="192"/>
      <c r="L38" s="192">
        <v>19532</v>
      </c>
      <c r="M38" s="192">
        <v>2149.6800000000003</v>
      </c>
    </row>
    <row r="39" spans="1:13" x14ac:dyDescent="0.25">
      <c r="A39" t="s">
        <v>189</v>
      </c>
      <c r="B39" s="192">
        <v>15600</v>
      </c>
      <c r="C39" s="192">
        <v>10320.56</v>
      </c>
      <c r="D39" s="192"/>
      <c r="E39" s="192"/>
      <c r="F39" s="192">
        <v>436.8</v>
      </c>
      <c r="G39" s="192">
        <v>288.98</v>
      </c>
      <c r="H39" s="192"/>
      <c r="I39" s="192"/>
      <c r="J39" s="192"/>
      <c r="K39" s="192"/>
      <c r="L39" s="192">
        <v>16036.8</v>
      </c>
      <c r="M39" s="192">
        <v>10609.539999999999</v>
      </c>
    </row>
    <row r="40" spans="1:13" x14ac:dyDescent="0.25">
      <c r="A40" t="s">
        <v>191</v>
      </c>
      <c r="B40" s="192">
        <v>14350</v>
      </c>
      <c r="C40" s="192">
        <v>12402.65</v>
      </c>
      <c r="D40" s="192"/>
      <c r="E40" s="192"/>
      <c r="F40" s="192">
        <v>401.8</v>
      </c>
      <c r="G40" s="192">
        <v>347.27</v>
      </c>
      <c r="H40" s="192"/>
      <c r="I40" s="192"/>
      <c r="J40" s="192"/>
      <c r="K40" s="192"/>
      <c r="L40" s="192">
        <v>14751.8</v>
      </c>
      <c r="M40" s="192">
        <v>12749.92</v>
      </c>
    </row>
    <row r="41" spans="1:13" x14ac:dyDescent="0.25">
      <c r="A41" t="s">
        <v>148</v>
      </c>
      <c r="B41" s="192">
        <v>28831</v>
      </c>
      <c r="C41" s="192">
        <v>24646.080000000002</v>
      </c>
      <c r="D41" s="192"/>
      <c r="E41" s="192"/>
      <c r="F41" s="192">
        <v>1309.5899999999999</v>
      </c>
      <c r="G41" s="192">
        <v>1015.21</v>
      </c>
      <c r="H41" s="192">
        <v>17940</v>
      </c>
      <c r="I41" s="192">
        <v>11611.33</v>
      </c>
      <c r="J41" s="192"/>
      <c r="K41" s="192"/>
      <c r="L41" s="192">
        <v>48080.59</v>
      </c>
      <c r="M41" s="192">
        <v>37272.620000000003</v>
      </c>
    </row>
    <row r="42" spans="1:13" x14ac:dyDescent="0.25">
      <c r="A42" t="s">
        <v>193</v>
      </c>
      <c r="B42" s="192">
        <v>3500</v>
      </c>
      <c r="C42" s="192">
        <v>3486.03</v>
      </c>
      <c r="D42" s="192"/>
      <c r="E42" s="192"/>
      <c r="F42" s="192">
        <v>98</v>
      </c>
      <c r="G42" s="192">
        <v>97.61</v>
      </c>
      <c r="H42" s="192"/>
      <c r="I42" s="192"/>
      <c r="J42" s="192"/>
      <c r="K42" s="192"/>
      <c r="L42" s="192">
        <v>3598</v>
      </c>
      <c r="M42" s="192">
        <v>3583.6400000000003</v>
      </c>
    </row>
    <row r="43" spans="1:13" x14ac:dyDescent="0.25">
      <c r="A43" t="s">
        <v>195</v>
      </c>
      <c r="B43" s="192">
        <v>5600</v>
      </c>
      <c r="C43" s="192">
        <v>6386</v>
      </c>
      <c r="D43" s="192"/>
      <c r="E43" s="192"/>
      <c r="F43" s="192">
        <v>156.80000000000001</v>
      </c>
      <c r="G43" s="192">
        <v>178.81</v>
      </c>
      <c r="H43" s="192"/>
      <c r="I43" s="192"/>
      <c r="J43" s="192"/>
      <c r="K43" s="192"/>
      <c r="L43" s="192">
        <v>5756.8</v>
      </c>
      <c r="M43" s="192">
        <v>6564.81</v>
      </c>
    </row>
    <row r="44" spans="1:13" x14ac:dyDescent="0.25">
      <c r="A44" t="s">
        <v>173</v>
      </c>
      <c r="B44" s="192">
        <v>17000</v>
      </c>
      <c r="C44" s="192">
        <v>1608.83</v>
      </c>
      <c r="D44" s="192"/>
      <c r="E44" s="192"/>
      <c r="F44" s="192">
        <v>476</v>
      </c>
      <c r="G44" s="192">
        <v>45.05</v>
      </c>
      <c r="H44" s="192"/>
      <c r="I44" s="192"/>
      <c r="J44" s="192"/>
      <c r="K44" s="192"/>
      <c r="L44" s="192">
        <v>17476</v>
      </c>
      <c r="M44" s="192">
        <v>1653.8799999999999</v>
      </c>
    </row>
    <row r="45" spans="1:13" x14ac:dyDescent="0.25">
      <c r="A45" t="s">
        <v>197</v>
      </c>
      <c r="B45" s="192">
        <v>23500</v>
      </c>
      <c r="C45" s="192">
        <v>20266.96</v>
      </c>
      <c r="D45" s="192"/>
      <c r="E45" s="192"/>
      <c r="F45" s="192">
        <v>658</v>
      </c>
      <c r="G45" s="192">
        <v>567.47</v>
      </c>
      <c r="H45" s="192"/>
      <c r="I45" s="192"/>
      <c r="J45" s="192"/>
      <c r="K45" s="192"/>
      <c r="L45" s="192">
        <v>24158</v>
      </c>
      <c r="M45" s="192">
        <v>20834.43</v>
      </c>
    </row>
    <row r="46" spans="1:13" x14ac:dyDescent="0.25">
      <c r="A46" t="s">
        <v>175</v>
      </c>
      <c r="B46" s="192">
        <v>0</v>
      </c>
      <c r="C46" s="192">
        <v>45.25</v>
      </c>
      <c r="D46" s="192"/>
      <c r="E46" s="192"/>
      <c r="F46" s="192">
        <v>2365.5500000000002</v>
      </c>
      <c r="G46" s="192">
        <v>1505.71</v>
      </c>
      <c r="H46" s="192">
        <v>84484</v>
      </c>
      <c r="I46" s="192">
        <v>53729.95</v>
      </c>
      <c r="J46" s="192"/>
      <c r="K46" s="192"/>
      <c r="L46" s="192">
        <v>86849.55</v>
      </c>
      <c r="M46" s="192">
        <v>55280.909999999996</v>
      </c>
    </row>
    <row r="47" spans="1:13" x14ac:dyDescent="0.25">
      <c r="A47" t="s">
        <v>149</v>
      </c>
      <c r="B47" s="192">
        <v>400</v>
      </c>
      <c r="C47" s="192">
        <v>316.75</v>
      </c>
      <c r="D47" s="192"/>
      <c r="E47" s="192"/>
      <c r="F47" s="192">
        <v>3298.79</v>
      </c>
      <c r="G47" s="192">
        <v>2629.19</v>
      </c>
      <c r="H47" s="192">
        <v>117414</v>
      </c>
      <c r="I47" s="192">
        <v>93582.74</v>
      </c>
      <c r="J47" s="192"/>
      <c r="K47" s="192"/>
      <c r="L47" s="192">
        <v>121112.79</v>
      </c>
      <c r="M47" s="192">
        <v>96528.680000000008</v>
      </c>
    </row>
    <row r="48" spans="1:13" x14ac:dyDescent="0.25">
      <c r="A48" t="s">
        <v>150</v>
      </c>
      <c r="B48" s="192">
        <v>8000</v>
      </c>
      <c r="C48" s="192">
        <v>5467.43</v>
      </c>
      <c r="D48" s="192"/>
      <c r="E48" s="192"/>
      <c r="F48" s="192">
        <v>224</v>
      </c>
      <c r="G48" s="192">
        <v>153.09</v>
      </c>
      <c r="H48" s="192"/>
      <c r="I48" s="192"/>
      <c r="J48" s="192"/>
      <c r="K48" s="192"/>
      <c r="L48" s="192">
        <v>8224</v>
      </c>
      <c r="M48" s="192">
        <v>5620.52</v>
      </c>
    </row>
    <row r="49" spans="1:13" x14ac:dyDescent="0.25">
      <c r="A49" t="s">
        <v>151</v>
      </c>
      <c r="B49" s="192">
        <v>35000</v>
      </c>
      <c r="C49" s="192">
        <v>19565.41</v>
      </c>
      <c r="D49" s="192"/>
      <c r="E49" s="192"/>
      <c r="F49" s="192">
        <v>3349.92</v>
      </c>
      <c r="G49" s="192">
        <v>1415.52</v>
      </c>
      <c r="H49" s="192">
        <v>84640</v>
      </c>
      <c r="I49" s="192">
        <v>30988.97</v>
      </c>
      <c r="J49" s="192"/>
      <c r="K49" s="192"/>
      <c r="L49" s="192">
        <v>122989.92</v>
      </c>
      <c r="M49" s="192">
        <v>51969.9</v>
      </c>
    </row>
    <row r="50" spans="1:13" x14ac:dyDescent="0.25">
      <c r="A50" t="s">
        <v>177</v>
      </c>
      <c r="B50" s="192">
        <v>2500</v>
      </c>
      <c r="C50" s="192">
        <v>220.54</v>
      </c>
      <c r="D50" s="192"/>
      <c r="E50" s="192"/>
      <c r="F50" s="192">
        <v>70</v>
      </c>
      <c r="G50" s="192">
        <v>6.18</v>
      </c>
      <c r="H50" s="192"/>
      <c r="I50" s="192"/>
      <c r="J50" s="192"/>
      <c r="K50" s="192"/>
      <c r="L50" s="192">
        <v>2570</v>
      </c>
      <c r="M50" s="192">
        <v>226.72</v>
      </c>
    </row>
    <row r="51" spans="1:13" x14ac:dyDescent="0.25">
      <c r="A51" t="s">
        <v>152</v>
      </c>
      <c r="B51" s="192">
        <v>32000</v>
      </c>
      <c r="C51" s="192">
        <v>27046.57</v>
      </c>
      <c r="D51" s="192"/>
      <c r="E51" s="192"/>
      <c r="F51" s="192">
        <v>896</v>
      </c>
      <c r="G51" s="192">
        <v>757.3</v>
      </c>
      <c r="H51" s="192"/>
      <c r="I51" s="192"/>
      <c r="J51" s="192"/>
      <c r="K51" s="192"/>
      <c r="L51" s="192">
        <v>32896</v>
      </c>
      <c r="M51" s="192">
        <v>27803.87</v>
      </c>
    </row>
    <row r="52" spans="1:13" x14ac:dyDescent="0.25">
      <c r="A52" t="s">
        <v>153</v>
      </c>
      <c r="B52" s="192">
        <v>167000</v>
      </c>
      <c r="C52" s="192">
        <v>150996.29999999999</v>
      </c>
      <c r="D52" s="192"/>
      <c r="E52" s="192"/>
      <c r="F52" s="192">
        <v>4676</v>
      </c>
      <c r="G52" s="192">
        <v>4227.8999999999996</v>
      </c>
      <c r="H52" s="192"/>
      <c r="I52" s="192"/>
      <c r="J52" s="192"/>
      <c r="K52" s="192"/>
      <c r="L52" s="192">
        <v>171676</v>
      </c>
      <c r="M52" s="192">
        <v>155224.19999999998</v>
      </c>
    </row>
    <row r="53" spans="1:13" x14ac:dyDescent="0.25">
      <c r="A53" t="s">
        <v>179</v>
      </c>
      <c r="B53" s="192">
        <v>4145</v>
      </c>
      <c r="C53" s="192">
        <v>0</v>
      </c>
      <c r="D53" s="192"/>
      <c r="E53" s="192"/>
      <c r="F53" s="192">
        <v>116.06</v>
      </c>
      <c r="G53" s="192">
        <v>0</v>
      </c>
      <c r="H53" s="192"/>
      <c r="I53" s="192"/>
      <c r="J53" s="192"/>
      <c r="K53" s="192"/>
      <c r="L53" s="192">
        <v>4261.0600000000004</v>
      </c>
      <c r="M53" s="192">
        <v>0</v>
      </c>
    </row>
    <row r="54" spans="1:13" x14ac:dyDescent="0.25">
      <c r="A54" t="s">
        <v>154</v>
      </c>
      <c r="B54" s="192">
        <v>10501</v>
      </c>
      <c r="C54" s="192">
        <v>1682.34</v>
      </c>
      <c r="D54" s="192"/>
      <c r="E54" s="192"/>
      <c r="F54" s="192">
        <v>294.02999999999997</v>
      </c>
      <c r="G54" s="192">
        <v>47.11</v>
      </c>
      <c r="H54" s="192"/>
      <c r="I54" s="192"/>
      <c r="J54" s="192"/>
      <c r="K54" s="192"/>
      <c r="L54" s="192">
        <v>10795.03</v>
      </c>
      <c r="M54" s="192">
        <v>1729.4499999999998</v>
      </c>
    </row>
    <row r="55" spans="1:13" x14ac:dyDescent="0.25">
      <c r="A55" t="s">
        <v>351</v>
      </c>
      <c r="B55" s="192">
        <v>20500</v>
      </c>
      <c r="C55" s="192">
        <v>19166.39</v>
      </c>
      <c r="D55" s="192"/>
      <c r="E55" s="192"/>
      <c r="F55" s="192">
        <v>574</v>
      </c>
      <c r="G55" s="192">
        <v>536.66</v>
      </c>
      <c r="H55" s="192"/>
      <c r="I55" s="192"/>
      <c r="J55" s="192"/>
      <c r="K55" s="192"/>
      <c r="L55" s="192">
        <v>21074</v>
      </c>
      <c r="M55" s="192">
        <v>19703.05</v>
      </c>
    </row>
    <row r="56" spans="1:13" x14ac:dyDescent="0.25">
      <c r="A56" t="s">
        <v>155</v>
      </c>
      <c r="B56" s="192">
        <v>23855</v>
      </c>
      <c r="C56" s="192">
        <v>15361.56</v>
      </c>
      <c r="D56" s="192"/>
      <c r="E56" s="192"/>
      <c r="F56" s="192">
        <v>794.95</v>
      </c>
      <c r="G56" s="192">
        <v>510.95</v>
      </c>
      <c r="H56" s="192">
        <v>4536</v>
      </c>
      <c r="I56" s="192">
        <v>2886.75</v>
      </c>
      <c r="J56" s="192"/>
      <c r="K56" s="192"/>
      <c r="L56" s="192">
        <v>29185.95</v>
      </c>
      <c r="M56" s="192">
        <v>18759.260000000002</v>
      </c>
    </row>
    <row r="57" spans="1:13" x14ac:dyDescent="0.25">
      <c r="A57" t="s">
        <v>156</v>
      </c>
      <c r="B57" s="192">
        <v>97692</v>
      </c>
      <c r="C57" s="192">
        <v>81840.800000000003</v>
      </c>
      <c r="D57" s="192"/>
      <c r="E57" s="192"/>
      <c r="F57" s="192">
        <v>3886.88</v>
      </c>
      <c r="G57" s="192">
        <v>2892.06</v>
      </c>
      <c r="H57" s="192">
        <v>41125</v>
      </c>
      <c r="I57" s="192">
        <v>21447.26</v>
      </c>
      <c r="J57" s="192"/>
      <c r="K57" s="192"/>
      <c r="L57" s="192">
        <v>142703.88</v>
      </c>
      <c r="M57" s="192">
        <v>106180.12</v>
      </c>
    </row>
    <row r="58" spans="1:13" x14ac:dyDescent="0.25">
      <c r="A58" t="s">
        <v>181</v>
      </c>
      <c r="B58" s="192">
        <v>42500</v>
      </c>
      <c r="C58" s="192">
        <v>37679.79</v>
      </c>
      <c r="D58" s="192"/>
      <c r="E58" s="192"/>
      <c r="F58" s="192">
        <v>1190</v>
      </c>
      <c r="G58" s="192">
        <v>1055.04</v>
      </c>
      <c r="H58" s="192"/>
      <c r="I58" s="192"/>
      <c r="J58" s="192"/>
      <c r="K58" s="192"/>
      <c r="L58" s="192">
        <v>43690</v>
      </c>
      <c r="M58" s="192">
        <v>38734.83</v>
      </c>
    </row>
    <row r="59" spans="1:13" x14ac:dyDescent="0.25">
      <c r="A59" t="s">
        <v>199</v>
      </c>
      <c r="B59" s="192">
        <v>7955</v>
      </c>
      <c r="C59" s="192">
        <v>4946.32</v>
      </c>
      <c r="D59" s="192"/>
      <c r="E59" s="192"/>
      <c r="F59" s="192">
        <v>1410.22</v>
      </c>
      <c r="G59" s="192">
        <v>1148.44</v>
      </c>
      <c r="H59" s="192">
        <v>42410</v>
      </c>
      <c r="I59" s="192">
        <v>36069.4</v>
      </c>
      <c r="J59" s="192"/>
      <c r="K59" s="192"/>
      <c r="L59" s="192">
        <v>51775.22</v>
      </c>
      <c r="M59" s="192">
        <v>42164.160000000003</v>
      </c>
    </row>
    <row r="60" spans="1:13" x14ac:dyDescent="0.25">
      <c r="A60" t="s">
        <v>157</v>
      </c>
      <c r="B60" s="192">
        <v>19691</v>
      </c>
      <c r="C60" s="192">
        <v>14927.4</v>
      </c>
      <c r="D60" s="192"/>
      <c r="E60" s="192"/>
      <c r="F60" s="192">
        <v>551.35</v>
      </c>
      <c r="G60" s="192">
        <v>417.97</v>
      </c>
      <c r="H60" s="192"/>
      <c r="I60" s="192"/>
      <c r="J60" s="192"/>
      <c r="K60" s="192"/>
      <c r="L60" s="192">
        <v>20242.349999999999</v>
      </c>
      <c r="M60" s="192">
        <v>15345.369999999999</v>
      </c>
    </row>
    <row r="61" spans="1:13" x14ac:dyDescent="0.25">
      <c r="A61" t="s">
        <v>339</v>
      </c>
      <c r="B61" s="192">
        <v>180000</v>
      </c>
      <c r="C61" s="192">
        <v>101632.47</v>
      </c>
      <c r="D61" s="192">
        <v>0</v>
      </c>
      <c r="E61" s="192">
        <v>5091</v>
      </c>
      <c r="F61" s="192">
        <v>117365</v>
      </c>
      <c r="G61" s="192">
        <v>211639.07</v>
      </c>
      <c r="H61" s="192"/>
      <c r="I61" s="192"/>
      <c r="J61" s="192"/>
      <c r="K61" s="192"/>
      <c r="L61" s="192">
        <v>297365</v>
      </c>
      <c r="M61" s="192">
        <v>318362.54000000004</v>
      </c>
    </row>
    <row r="62" spans="1:13" x14ac:dyDescent="0.25">
      <c r="A62" t="s">
        <v>108</v>
      </c>
      <c r="B62" s="192">
        <v>75000</v>
      </c>
      <c r="C62" s="192">
        <v>47823.77</v>
      </c>
      <c r="D62" s="192"/>
      <c r="E62" s="192"/>
      <c r="F62" s="192">
        <v>2380</v>
      </c>
      <c r="G62" s="192">
        <v>1388.38</v>
      </c>
      <c r="H62" s="192">
        <v>10000</v>
      </c>
      <c r="I62" s="192">
        <v>1760.96</v>
      </c>
      <c r="J62" s="192"/>
      <c r="K62" s="192"/>
      <c r="L62" s="192">
        <v>87380</v>
      </c>
      <c r="M62" s="192">
        <v>50973.109999999993</v>
      </c>
    </row>
    <row r="63" spans="1:13" x14ac:dyDescent="0.25">
      <c r="A63" t="s">
        <v>110</v>
      </c>
      <c r="B63" s="192">
        <v>364323</v>
      </c>
      <c r="C63" s="192">
        <v>325226.09999999998</v>
      </c>
      <c r="D63" s="192"/>
      <c r="E63" s="192"/>
      <c r="F63" s="192">
        <v>12015.16</v>
      </c>
      <c r="G63" s="192">
        <v>10196.02</v>
      </c>
      <c r="H63" s="192">
        <v>64790</v>
      </c>
      <c r="I63" s="192">
        <v>38917.4</v>
      </c>
      <c r="J63" s="192"/>
      <c r="K63" s="192"/>
      <c r="L63" s="192">
        <v>441128.16</v>
      </c>
      <c r="M63" s="192">
        <v>374339.52</v>
      </c>
    </row>
    <row r="64" spans="1:13" x14ac:dyDescent="0.25">
      <c r="A64" t="s">
        <v>158</v>
      </c>
      <c r="B64" s="192">
        <v>19795</v>
      </c>
      <c r="C64" s="192">
        <v>12398.7</v>
      </c>
      <c r="D64" s="192"/>
      <c r="E64" s="192"/>
      <c r="F64" s="192">
        <v>2437.65</v>
      </c>
      <c r="G64" s="192">
        <v>2068.77</v>
      </c>
      <c r="H64" s="192">
        <v>14864</v>
      </c>
      <c r="I64" s="192">
        <v>6676.64</v>
      </c>
      <c r="J64" s="192">
        <v>52400</v>
      </c>
      <c r="K64" s="192">
        <v>54809.3</v>
      </c>
      <c r="L64" s="192">
        <v>89496.65</v>
      </c>
      <c r="M64" s="192">
        <v>75953.41</v>
      </c>
    </row>
    <row r="65" spans="1:13" x14ac:dyDescent="0.25">
      <c r="A65" t="s">
        <v>352</v>
      </c>
      <c r="B65" s="192">
        <v>0</v>
      </c>
      <c r="C65" s="192">
        <v>0</v>
      </c>
      <c r="D65" s="192"/>
      <c r="E65" s="192"/>
      <c r="F65" s="192">
        <v>0</v>
      </c>
      <c r="G65" s="192">
        <v>0</v>
      </c>
      <c r="H65" s="192"/>
      <c r="I65" s="192"/>
      <c r="J65" s="192"/>
      <c r="K65" s="192"/>
      <c r="L65" s="192">
        <v>0</v>
      </c>
      <c r="M65" s="192">
        <v>0</v>
      </c>
    </row>
    <row r="66" spans="1:13" x14ac:dyDescent="0.25">
      <c r="A66" t="s">
        <v>111</v>
      </c>
      <c r="B66" s="192">
        <v>10000</v>
      </c>
      <c r="C66" s="192">
        <v>6701.09</v>
      </c>
      <c r="D66" s="192"/>
      <c r="E66" s="192"/>
      <c r="F66" s="192">
        <v>6110.79</v>
      </c>
      <c r="G66" s="192">
        <v>5955.42</v>
      </c>
      <c r="H66" s="192">
        <v>15147</v>
      </c>
      <c r="I66" s="192">
        <v>7512.76</v>
      </c>
      <c r="J66" s="192">
        <v>193095.6</v>
      </c>
      <c r="K66" s="192">
        <v>198479.53</v>
      </c>
      <c r="L66" s="192">
        <v>224353.39</v>
      </c>
      <c r="M66" s="192">
        <v>218648.8</v>
      </c>
    </row>
    <row r="67" spans="1:13" x14ac:dyDescent="0.25">
      <c r="A67" t="s">
        <v>112</v>
      </c>
      <c r="B67" s="192">
        <v>28000</v>
      </c>
      <c r="C67" s="192">
        <v>24084.22</v>
      </c>
      <c r="D67" s="192"/>
      <c r="E67" s="192"/>
      <c r="F67" s="192">
        <v>1089.76</v>
      </c>
      <c r="G67" s="192">
        <v>972.47</v>
      </c>
      <c r="H67" s="192">
        <v>10920</v>
      </c>
      <c r="I67" s="192">
        <v>10647.06</v>
      </c>
      <c r="J67" s="192"/>
      <c r="K67" s="192"/>
      <c r="L67" s="192">
        <v>40009.759999999995</v>
      </c>
      <c r="M67" s="192">
        <v>35703.75</v>
      </c>
    </row>
    <row r="68" spans="1:13" x14ac:dyDescent="0.25">
      <c r="A68" t="s">
        <v>113</v>
      </c>
      <c r="B68" s="192">
        <v>36800</v>
      </c>
      <c r="C68" s="192">
        <v>24196.76</v>
      </c>
      <c r="D68" s="192"/>
      <c r="E68" s="192"/>
      <c r="F68" s="192">
        <v>1030.4000000000001</v>
      </c>
      <c r="G68" s="192">
        <v>682.03</v>
      </c>
      <c r="H68" s="192">
        <v>0</v>
      </c>
      <c r="I68" s="192">
        <v>0</v>
      </c>
      <c r="J68" s="192">
        <v>0</v>
      </c>
      <c r="K68" s="192">
        <v>161.47999999999999</v>
      </c>
      <c r="L68" s="192">
        <v>37830.400000000001</v>
      </c>
      <c r="M68" s="192">
        <v>25040.269999999997</v>
      </c>
    </row>
    <row r="69" spans="1:13" x14ac:dyDescent="0.25">
      <c r="A69" t="s">
        <v>115</v>
      </c>
      <c r="B69" s="192">
        <v>165147</v>
      </c>
      <c r="C69" s="192">
        <v>138146.26999999999</v>
      </c>
      <c r="D69" s="192"/>
      <c r="E69" s="192"/>
      <c r="F69" s="192">
        <v>5689.26</v>
      </c>
      <c r="G69" s="192">
        <v>4181.0200000000004</v>
      </c>
      <c r="H69" s="192">
        <v>38041</v>
      </c>
      <c r="I69" s="192">
        <v>11175.66</v>
      </c>
      <c r="J69" s="192"/>
      <c r="K69" s="192"/>
      <c r="L69" s="192">
        <v>208877.26</v>
      </c>
      <c r="M69" s="192">
        <v>153502.94999999998</v>
      </c>
    </row>
    <row r="70" spans="1:13" x14ac:dyDescent="0.25">
      <c r="A70" t="s">
        <v>92</v>
      </c>
      <c r="B70" s="192">
        <v>174590</v>
      </c>
      <c r="C70" s="192">
        <v>172247.02</v>
      </c>
      <c r="D70" s="192"/>
      <c r="E70" s="192"/>
      <c r="F70" s="192">
        <v>6169.52</v>
      </c>
      <c r="G70" s="192">
        <v>5171.75</v>
      </c>
      <c r="H70" s="192">
        <v>45750</v>
      </c>
      <c r="I70" s="192">
        <v>12458.28</v>
      </c>
      <c r="J70" s="192"/>
      <c r="K70" s="192"/>
      <c r="L70" s="192">
        <v>226509.52</v>
      </c>
      <c r="M70" s="192">
        <v>189877.05</v>
      </c>
    </row>
    <row r="71" spans="1:13" x14ac:dyDescent="0.25">
      <c r="A71" t="s">
        <v>117</v>
      </c>
      <c r="B71" s="192">
        <v>11357</v>
      </c>
      <c r="C71" s="192">
        <v>9250.11</v>
      </c>
      <c r="D71" s="192"/>
      <c r="E71" s="192"/>
      <c r="F71" s="192">
        <v>1753.65</v>
      </c>
      <c r="G71" s="192">
        <v>1582.78</v>
      </c>
      <c r="H71" s="192">
        <v>0</v>
      </c>
      <c r="I71" s="192">
        <v>0</v>
      </c>
      <c r="J71" s="192">
        <v>51273.4</v>
      </c>
      <c r="K71" s="192">
        <v>47277.63</v>
      </c>
      <c r="L71" s="192">
        <v>64384.05</v>
      </c>
      <c r="M71" s="192">
        <v>58110.52</v>
      </c>
    </row>
    <row r="72" spans="1:13" x14ac:dyDescent="0.25">
      <c r="A72" t="s">
        <v>118</v>
      </c>
      <c r="B72" s="192">
        <v>11985</v>
      </c>
      <c r="C72" s="192">
        <v>7509.64</v>
      </c>
      <c r="D72" s="192"/>
      <c r="E72" s="192"/>
      <c r="F72" s="192">
        <v>335.58</v>
      </c>
      <c r="G72" s="192">
        <v>210.27</v>
      </c>
      <c r="H72" s="192"/>
      <c r="I72" s="192"/>
      <c r="J72" s="192"/>
      <c r="K72" s="192"/>
      <c r="L72" s="192">
        <v>12320.58</v>
      </c>
      <c r="M72" s="192">
        <v>7719.9100000000008</v>
      </c>
    </row>
    <row r="73" spans="1:13" x14ac:dyDescent="0.25">
      <c r="A73" t="s">
        <v>120</v>
      </c>
      <c r="B73" s="192">
        <v>20000</v>
      </c>
      <c r="C73" s="192">
        <v>16358.63</v>
      </c>
      <c r="D73" s="192"/>
      <c r="E73" s="192"/>
      <c r="F73" s="192">
        <v>4659.18</v>
      </c>
      <c r="G73" s="192">
        <v>4219.8999999999996</v>
      </c>
      <c r="H73" s="192">
        <v>10120</v>
      </c>
      <c r="I73" s="192">
        <v>0</v>
      </c>
      <c r="J73" s="192">
        <v>136279.29999999999</v>
      </c>
      <c r="K73" s="192">
        <v>134352.15</v>
      </c>
      <c r="L73" s="192">
        <v>171058.47999999998</v>
      </c>
      <c r="M73" s="192">
        <v>154930.68</v>
      </c>
    </row>
    <row r="74" spans="1:13" x14ac:dyDescent="0.25">
      <c r="A74" t="s">
        <v>121</v>
      </c>
      <c r="B74" s="192">
        <v>9655</v>
      </c>
      <c r="C74" s="192">
        <v>6363.34</v>
      </c>
      <c r="D74" s="192"/>
      <c r="E74" s="192"/>
      <c r="F74" s="192">
        <v>270.33999999999997</v>
      </c>
      <c r="G74" s="192">
        <v>178.17</v>
      </c>
      <c r="H74" s="192"/>
      <c r="I74" s="192"/>
      <c r="J74" s="192"/>
      <c r="K74" s="192"/>
      <c r="L74" s="192">
        <v>9925.34</v>
      </c>
      <c r="M74" s="192">
        <v>6541.51</v>
      </c>
    </row>
    <row r="75" spans="1:13" x14ac:dyDescent="0.25">
      <c r="A75" t="s">
        <v>122</v>
      </c>
      <c r="B75" s="192">
        <v>60000</v>
      </c>
      <c r="C75" s="192">
        <v>32600.400000000001</v>
      </c>
      <c r="D75" s="192">
        <v>0</v>
      </c>
      <c r="E75" s="192">
        <v>1000</v>
      </c>
      <c r="F75" s="192">
        <v>1680</v>
      </c>
      <c r="G75" s="192">
        <v>912.81</v>
      </c>
      <c r="H75" s="192"/>
      <c r="I75" s="192"/>
      <c r="J75" s="192"/>
      <c r="K75" s="192"/>
      <c r="L75" s="192">
        <v>61680</v>
      </c>
      <c r="M75" s="192">
        <v>34513.21</v>
      </c>
    </row>
    <row r="76" spans="1:13" x14ac:dyDescent="0.25">
      <c r="A76" t="s">
        <v>123</v>
      </c>
      <c r="B76" s="192">
        <v>27100</v>
      </c>
      <c r="C76" s="192">
        <v>24676.17</v>
      </c>
      <c r="D76" s="192"/>
      <c r="E76" s="192"/>
      <c r="F76" s="192">
        <v>1844.95</v>
      </c>
      <c r="G76" s="192">
        <v>1422.87</v>
      </c>
      <c r="H76" s="192">
        <v>38791</v>
      </c>
      <c r="I76" s="192">
        <v>26140.29</v>
      </c>
      <c r="J76" s="192"/>
      <c r="K76" s="192"/>
      <c r="L76" s="192">
        <v>67735.95</v>
      </c>
      <c r="M76" s="192">
        <v>52239.33</v>
      </c>
    </row>
    <row r="77" spans="1:13" x14ac:dyDescent="0.25">
      <c r="A77" t="s">
        <v>124</v>
      </c>
      <c r="B77" s="192">
        <v>40000</v>
      </c>
      <c r="C77" s="192">
        <v>3030</v>
      </c>
      <c r="D77" s="192"/>
      <c r="E77" s="192"/>
      <c r="F77" s="192">
        <v>1120</v>
      </c>
      <c r="G77" s="192">
        <v>84.84</v>
      </c>
      <c r="H77" s="192"/>
      <c r="I77" s="192"/>
      <c r="J77" s="192"/>
      <c r="K77" s="192"/>
      <c r="L77" s="192">
        <v>41120</v>
      </c>
      <c r="M77" s="192">
        <v>3114.84</v>
      </c>
    </row>
    <row r="78" spans="1:13" x14ac:dyDescent="0.25">
      <c r="A78" t="s">
        <v>125</v>
      </c>
      <c r="B78" s="192">
        <v>6300</v>
      </c>
      <c r="C78" s="192">
        <v>5458.72</v>
      </c>
      <c r="D78" s="192"/>
      <c r="E78" s="192"/>
      <c r="F78" s="192">
        <v>5619.16</v>
      </c>
      <c r="G78" s="192">
        <v>5312.89</v>
      </c>
      <c r="H78" s="192">
        <v>18500</v>
      </c>
      <c r="I78" s="192">
        <v>10496.23</v>
      </c>
      <c r="J78" s="192">
        <v>175884.44</v>
      </c>
      <c r="K78" s="192">
        <v>173791.6</v>
      </c>
      <c r="L78" s="192">
        <v>206303.6</v>
      </c>
      <c r="M78" s="192">
        <v>195059.44</v>
      </c>
    </row>
    <row r="79" spans="1:13" x14ac:dyDescent="0.25">
      <c r="A79" t="s">
        <v>127</v>
      </c>
      <c r="B79" s="192">
        <v>5300</v>
      </c>
      <c r="C79" s="192">
        <v>1855.99</v>
      </c>
      <c r="D79" s="192"/>
      <c r="E79" s="192"/>
      <c r="F79" s="192">
        <v>803.6</v>
      </c>
      <c r="G79" s="192">
        <v>410.67</v>
      </c>
      <c r="H79" s="192">
        <v>23400</v>
      </c>
      <c r="I79" s="192">
        <v>12810.69</v>
      </c>
      <c r="J79" s="192"/>
      <c r="K79" s="192"/>
      <c r="L79" s="192">
        <v>29503.599999999999</v>
      </c>
      <c r="M79" s="192">
        <v>15077.35</v>
      </c>
    </row>
    <row r="80" spans="1:13" x14ac:dyDescent="0.25">
      <c r="A80" t="s">
        <v>128</v>
      </c>
      <c r="B80" s="192">
        <v>1929</v>
      </c>
      <c r="C80" s="192">
        <v>1260.95</v>
      </c>
      <c r="D80" s="192"/>
      <c r="E80" s="192"/>
      <c r="F80" s="192">
        <v>189.48</v>
      </c>
      <c r="G80" s="192">
        <v>160.6</v>
      </c>
      <c r="H80" s="192">
        <v>4838</v>
      </c>
      <c r="I80" s="192">
        <v>4474.72</v>
      </c>
      <c r="J80" s="192"/>
      <c r="K80" s="192"/>
      <c r="L80" s="192">
        <v>6956.48</v>
      </c>
      <c r="M80" s="192">
        <v>5896.27</v>
      </c>
    </row>
    <row r="81" spans="1:13" x14ac:dyDescent="0.25">
      <c r="A81" t="s">
        <v>129</v>
      </c>
      <c r="B81" s="192">
        <v>35000</v>
      </c>
      <c r="C81" s="192">
        <v>17404.62</v>
      </c>
      <c r="D81" s="192"/>
      <c r="E81" s="192"/>
      <c r="F81" s="192">
        <v>2038.4</v>
      </c>
      <c r="G81" s="192">
        <v>1504.01</v>
      </c>
      <c r="H81" s="192">
        <v>37800</v>
      </c>
      <c r="I81" s="192">
        <v>36309.83</v>
      </c>
      <c r="J81" s="192"/>
      <c r="K81" s="192"/>
      <c r="L81" s="192">
        <v>74838.399999999994</v>
      </c>
      <c r="M81" s="192">
        <v>55218.46</v>
      </c>
    </row>
    <row r="82" spans="1:13" x14ac:dyDescent="0.25">
      <c r="A82" t="s">
        <v>130</v>
      </c>
      <c r="B82" s="192">
        <v>30650</v>
      </c>
      <c r="C82" s="192">
        <v>12875.94</v>
      </c>
      <c r="D82" s="192"/>
      <c r="E82" s="192"/>
      <c r="F82" s="192">
        <v>3026.22</v>
      </c>
      <c r="G82" s="192">
        <v>3885.18</v>
      </c>
      <c r="H82" s="192">
        <v>35040</v>
      </c>
      <c r="I82" s="192">
        <v>27160.59</v>
      </c>
      <c r="J82" s="192">
        <v>42389.440000000002</v>
      </c>
      <c r="K82" s="192">
        <v>98720.320000000007</v>
      </c>
      <c r="L82" s="192">
        <v>111105.66</v>
      </c>
      <c r="M82" s="192">
        <v>142642.03</v>
      </c>
    </row>
    <row r="83" spans="1:13" x14ac:dyDescent="0.25">
      <c r="A83" t="s">
        <v>132</v>
      </c>
      <c r="B83" s="192">
        <v>5250</v>
      </c>
      <c r="C83" s="192">
        <v>6131.89</v>
      </c>
      <c r="D83" s="192"/>
      <c r="E83" s="192"/>
      <c r="F83" s="192">
        <v>147</v>
      </c>
      <c r="G83" s="192">
        <v>171.69</v>
      </c>
      <c r="H83" s="192"/>
      <c r="I83" s="192"/>
      <c r="J83" s="192"/>
      <c r="K83" s="192"/>
      <c r="L83" s="192">
        <v>5397</v>
      </c>
      <c r="M83" s="192">
        <v>6303.58</v>
      </c>
    </row>
    <row r="84" spans="1:13" x14ac:dyDescent="0.25">
      <c r="A84" t="s">
        <v>133</v>
      </c>
      <c r="B84" s="192">
        <v>6000</v>
      </c>
      <c r="C84" s="192">
        <v>2680</v>
      </c>
      <c r="D84" s="192"/>
      <c r="E84" s="192"/>
      <c r="F84" s="192">
        <v>168</v>
      </c>
      <c r="G84" s="192">
        <v>75.040000000000006</v>
      </c>
      <c r="H84" s="192"/>
      <c r="I84" s="192"/>
      <c r="J84" s="192"/>
      <c r="K84" s="192"/>
      <c r="L84" s="192">
        <v>6168</v>
      </c>
      <c r="M84" s="192">
        <v>2755.04</v>
      </c>
    </row>
    <row r="85" spans="1:13" x14ac:dyDescent="0.25">
      <c r="A85" t="s">
        <v>340</v>
      </c>
      <c r="B85" s="192">
        <v>11000</v>
      </c>
      <c r="C85" s="192">
        <v>4765.67</v>
      </c>
      <c r="D85" s="192"/>
      <c r="E85" s="192"/>
      <c r="F85" s="192">
        <v>308</v>
      </c>
      <c r="G85" s="192">
        <v>277.27</v>
      </c>
      <c r="H85" s="192">
        <v>0</v>
      </c>
      <c r="I85" s="192">
        <v>5137.1099999999997</v>
      </c>
      <c r="J85" s="192"/>
      <c r="K85" s="192"/>
      <c r="L85" s="192">
        <v>11308</v>
      </c>
      <c r="M85" s="192">
        <v>10180.049999999999</v>
      </c>
    </row>
    <row r="86" spans="1:13" x14ac:dyDescent="0.25">
      <c r="A86" t="s">
        <v>134</v>
      </c>
      <c r="B86" s="192">
        <v>64089</v>
      </c>
      <c r="C86" s="192">
        <v>63858.86</v>
      </c>
      <c r="D86" s="192"/>
      <c r="E86" s="192"/>
      <c r="F86" s="192">
        <v>1794.49</v>
      </c>
      <c r="G86" s="192">
        <v>1788.05</v>
      </c>
      <c r="H86" s="192">
        <v>0</v>
      </c>
      <c r="I86" s="192">
        <v>0</v>
      </c>
      <c r="J86" s="192"/>
      <c r="K86" s="192"/>
      <c r="L86" s="192">
        <v>65883.490000000005</v>
      </c>
      <c r="M86" s="192">
        <v>65646.91</v>
      </c>
    </row>
    <row r="87" spans="1:13" x14ac:dyDescent="0.25">
      <c r="A87" t="s">
        <v>135</v>
      </c>
      <c r="B87" s="192">
        <v>19912</v>
      </c>
      <c r="C87" s="192">
        <v>18138.03</v>
      </c>
      <c r="D87" s="192"/>
      <c r="E87" s="192"/>
      <c r="F87" s="192">
        <v>1630.55</v>
      </c>
      <c r="G87" s="192">
        <v>1264.25</v>
      </c>
      <c r="H87" s="192">
        <v>38322</v>
      </c>
      <c r="I87" s="192">
        <v>27013.51</v>
      </c>
      <c r="J87" s="192"/>
      <c r="K87" s="192"/>
      <c r="L87" s="192">
        <v>59864.55</v>
      </c>
      <c r="M87" s="192">
        <v>46415.789999999994</v>
      </c>
    </row>
    <row r="88" spans="1:13" x14ac:dyDescent="0.25">
      <c r="A88" t="s">
        <v>136</v>
      </c>
      <c r="B88" s="192">
        <v>6500</v>
      </c>
      <c r="C88" s="192">
        <v>5915.25</v>
      </c>
      <c r="D88" s="192"/>
      <c r="E88" s="192"/>
      <c r="F88" s="192">
        <v>2589.44</v>
      </c>
      <c r="G88" s="192">
        <v>1374.43</v>
      </c>
      <c r="H88" s="192">
        <v>85980</v>
      </c>
      <c r="I88" s="192">
        <v>43171.57</v>
      </c>
      <c r="J88" s="192"/>
      <c r="K88" s="192"/>
      <c r="L88" s="192">
        <v>95069.440000000002</v>
      </c>
      <c r="M88" s="192">
        <v>50461.25</v>
      </c>
    </row>
    <row r="89" spans="1:13" x14ac:dyDescent="0.25">
      <c r="A89" t="s">
        <v>137</v>
      </c>
      <c r="B89" s="192">
        <v>9300</v>
      </c>
      <c r="C89" s="192">
        <v>3995.68</v>
      </c>
      <c r="D89" s="192"/>
      <c r="E89" s="192"/>
      <c r="F89" s="192">
        <v>260.39999999999998</v>
      </c>
      <c r="G89" s="192">
        <v>111.88</v>
      </c>
      <c r="H89" s="192"/>
      <c r="I89" s="192"/>
      <c r="J89" s="192"/>
      <c r="K89" s="192"/>
      <c r="L89" s="192">
        <v>9560.4</v>
      </c>
      <c r="M89" s="192">
        <v>4107.5599999999995</v>
      </c>
    </row>
    <row r="90" spans="1:13" x14ac:dyDescent="0.25">
      <c r="A90" t="s">
        <v>138</v>
      </c>
      <c r="B90" s="192">
        <v>8000</v>
      </c>
      <c r="C90" s="192">
        <v>3314.9</v>
      </c>
      <c r="D90" s="192"/>
      <c r="E90" s="192"/>
      <c r="F90" s="192">
        <v>224</v>
      </c>
      <c r="G90" s="192">
        <v>92.82</v>
      </c>
      <c r="H90" s="192"/>
      <c r="I90" s="192"/>
      <c r="J90" s="192"/>
      <c r="K90" s="192"/>
      <c r="L90" s="192">
        <v>8224</v>
      </c>
      <c r="M90" s="192">
        <v>3407.7200000000003</v>
      </c>
    </row>
    <row r="91" spans="1:13" x14ac:dyDescent="0.25">
      <c r="A91" t="s">
        <v>140</v>
      </c>
      <c r="B91" s="192">
        <v>16500</v>
      </c>
      <c r="C91" s="192">
        <v>16353.61</v>
      </c>
      <c r="D91" s="192"/>
      <c r="E91" s="192"/>
      <c r="F91" s="192">
        <v>462</v>
      </c>
      <c r="G91" s="192">
        <v>457.9</v>
      </c>
      <c r="H91" s="192"/>
      <c r="I91" s="192"/>
      <c r="J91" s="192"/>
      <c r="K91" s="192"/>
      <c r="L91" s="192">
        <v>16962</v>
      </c>
      <c r="M91" s="192">
        <v>16811.510000000002</v>
      </c>
    </row>
    <row r="92" spans="1:13" x14ac:dyDescent="0.25">
      <c r="A92" t="s">
        <v>226</v>
      </c>
      <c r="B92" s="192">
        <v>20000</v>
      </c>
      <c r="C92" s="192">
        <v>19121.52</v>
      </c>
      <c r="D92" s="192"/>
      <c r="E92" s="192"/>
      <c r="F92" s="192">
        <v>560</v>
      </c>
      <c r="G92" s="192">
        <v>535.4</v>
      </c>
      <c r="H92" s="192"/>
      <c r="I92" s="192"/>
      <c r="J92" s="192"/>
      <c r="K92" s="192"/>
      <c r="L92" s="192">
        <v>20560</v>
      </c>
      <c r="M92" s="192">
        <v>19656.920000000002</v>
      </c>
    </row>
    <row r="93" spans="1:13" x14ac:dyDescent="0.25">
      <c r="A93" t="s">
        <v>228</v>
      </c>
      <c r="B93" s="192">
        <v>70000</v>
      </c>
      <c r="C93" s="192">
        <v>0</v>
      </c>
      <c r="D93" s="192"/>
      <c r="E93" s="192"/>
      <c r="F93" s="192">
        <v>1960</v>
      </c>
      <c r="G93" s="192">
        <v>0</v>
      </c>
      <c r="H93" s="192"/>
      <c r="I93" s="192"/>
      <c r="J93" s="192"/>
      <c r="K93" s="192"/>
      <c r="L93" s="192">
        <v>71960</v>
      </c>
      <c r="M93" s="192">
        <v>0</v>
      </c>
    </row>
    <row r="94" spans="1:13" x14ac:dyDescent="0.25">
      <c r="A94" t="s">
        <v>230</v>
      </c>
      <c r="B94" s="192">
        <v>1000</v>
      </c>
      <c r="C94" s="192">
        <v>0</v>
      </c>
      <c r="D94" s="192"/>
      <c r="E94" s="192"/>
      <c r="F94" s="192">
        <v>28</v>
      </c>
      <c r="G94" s="192">
        <v>0</v>
      </c>
      <c r="H94" s="192"/>
      <c r="I94" s="192"/>
      <c r="J94" s="192"/>
      <c r="K94" s="192"/>
      <c r="L94" s="192">
        <v>1028</v>
      </c>
      <c r="M94" s="192">
        <v>0</v>
      </c>
    </row>
    <row r="95" spans="1:13" x14ac:dyDescent="0.25">
      <c r="A95" t="s">
        <v>216</v>
      </c>
      <c r="B95" s="192">
        <v>21804</v>
      </c>
      <c r="C95" s="192">
        <v>8239.34</v>
      </c>
      <c r="D95" s="192"/>
      <c r="E95" s="192"/>
      <c r="F95" s="192">
        <v>610.51</v>
      </c>
      <c r="G95" s="192">
        <v>230.71</v>
      </c>
      <c r="H95" s="192"/>
      <c r="I95" s="192"/>
      <c r="J95" s="192"/>
      <c r="K95" s="192"/>
      <c r="L95" s="192">
        <v>22414.51</v>
      </c>
      <c r="M95" s="192">
        <v>8470.0499999999993</v>
      </c>
    </row>
    <row r="96" spans="1:13" x14ac:dyDescent="0.25">
      <c r="A96" t="s">
        <v>141</v>
      </c>
      <c r="B96" s="192">
        <v>16000</v>
      </c>
      <c r="C96" s="192">
        <v>11276.38</v>
      </c>
      <c r="D96" s="192"/>
      <c r="E96" s="192"/>
      <c r="F96" s="192">
        <v>5545</v>
      </c>
      <c r="G96" s="192">
        <v>5414.82</v>
      </c>
      <c r="H96" s="192">
        <v>19500</v>
      </c>
      <c r="I96" s="192">
        <v>21685.71</v>
      </c>
      <c r="J96" s="192">
        <v>162535.63</v>
      </c>
      <c r="K96" s="192">
        <v>160424.29999999999</v>
      </c>
      <c r="L96" s="192">
        <v>203580.63</v>
      </c>
      <c r="M96" s="192">
        <v>198801.21</v>
      </c>
    </row>
    <row r="97" spans="1:13" x14ac:dyDescent="0.25">
      <c r="A97" t="s">
        <v>143</v>
      </c>
      <c r="B97" s="192">
        <v>787712</v>
      </c>
      <c r="C97" s="192">
        <v>0</v>
      </c>
      <c r="D97" s="192">
        <v>87288</v>
      </c>
      <c r="E97" s="192">
        <v>0</v>
      </c>
      <c r="F97" s="192"/>
      <c r="G97" s="192"/>
      <c r="H97" s="192">
        <v>258875</v>
      </c>
      <c r="I97" s="192">
        <v>0</v>
      </c>
      <c r="J97" s="192">
        <v>540000</v>
      </c>
      <c r="K97" s="192">
        <v>0</v>
      </c>
      <c r="L97" s="192">
        <v>1673875</v>
      </c>
      <c r="M97" s="192">
        <v>0</v>
      </c>
    </row>
    <row r="98" spans="1:13" x14ac:dyDescent="0.25">
      <c r="A98" t="s">
        <v>144</v>
      </c>
      <c r="B98" s="192">
        <v>15000</v>
      </c>
      <c r="C98" s="192">
        <v>12285.64</v>
      </c>
      <c r="D98" s="192"/>
      <c r="E98" s="192"/>
      <c r="F98" s="192">
        <v>601.44000000000005</v>
      </c>
      <c r="G98" s="192">
        <v>461.43</v>
      </c>
      <c r="H98" s="192">
        <v>6480</v>
      </c>
      <c r="I98" s="192">
        <v>4194</v>
      </c>
      <c r="J98" s="192"/>
      <c r="K98" s="192"/>
      <c r="L98" s="192">
        <v>22081.440000000002</v>
      </c>
      <c r="M98" s="192">
        <v>16941.07</v>
      </c>
    </row>
    <row r="99" spans="1:13" x14ac:dyDescent="0.25">
      <c r="A99" t="s">
        <v>343</v>
      </c>
      <c r="B99" s="192">
        <v>5488390</v>
      </c>
      <c r="C99" s="192">
        <v>2317421.2300000009</v>
      </c>
      <c r="D99" s="192">
        <v>190951</v>
      </c>
      <c r="E99" s="192">
        <v>6091</v>
      </c>
      <c r="F99" s="192">
        <v>294445.59999999992</v>
      </c>
      <c r="G99" s="192">
        <v>316077.21000000014</v>
      </c>
      <c r="H99" s="192">
        <v>2000023</v>
      </c>
      <c r="I99" s="192">
        <v>594063.66999999993</v>
      </c>
      <c r="J99" s="192">
        <v>2330289.36</v>
      </c>
      <c r="K99" s="192">
        <v>920080.29</v>
      </c>
      <c r="L99" s="192">
        <v>10304098.960000001</v>
      </c>
      <c r="M99" s="192">
        <v>4153733.4</v>
      </c>
    </row>
  </sheetData>
  <pageMargins left="0.7" right="0.7" top="0.75" bottom="0.75" header="0.3" footer="0.3"/>
  <pageSetup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A1:N255"/>
  <sheetViews>
    <sheetView topLeftCell="A229" workbookViewId="0">
      <pane xSplit="1" topLeftCell="K1" activePane="topRight" state="frozen"/>
      <selection activeCell="A11" sqref="A11"/>
      <selection pane="topRight" activeCell="G249" sqref="G249:N252"/>
    </sheetView>
  </sheetViews>
  <sheetFormatPr defaultColWidth="8" defaultRowHeight="13.2" x14ac:dyDescent="0.25"/>
  <cols>
    <col min="1" max="4" width="23.44140625" customWidth="1"/>
    <col min="5" max="5" width="44.44140625" customWidth="1"/>
    <col min="6" max="13" width="23.44140625" customWidth="1"/>
  </cols>
  <sheetData>
    <row r="1" spans="1:14" x14ac:dyDescent="0.25">
      <c r="A1" s="32" t="s">
        <v>337</v>
      </c>
      <c r="B1" s="32"/>
      <c r="C1" s="32"/>
      <c r="D1" s="32"/>
      <c r="E1" s="32"/>
      <c r="F1" s="32"/>
      <c r="G1" s="32"/>
      <c r="H1" s="32"/>
      <c r="I1" s="32"/>
      <c r="J1" s="32"/>
      <c r="K1" s="32"/>
      <c r="L1" s="32"/>
      <c r="M1" s="32"/>
    </row>
    <row r="2" spans="1:14" x14ac:dyDescent="0.25">
      <c r="A2" s="31" t="s">
        <v>93</v>
      </c>
      <c r="B2" s="31"/>
      <c r="C2" s="30"/>
    </row>
    <row r="3" spans="1:14" x14ac:dyDescent="0.25">
      <c r="A3" s="31" t="s">
        <v>336</v>
      </c>
      <c r="B3" s="31"/>
      <c r="C3" s="30" t="s">
        <v>335</v>
      </c>
    </row>
    <row r="4" spans="1:14" ht="39.6" x14ac:dyDescent="0.25">
      <c r="A4" s="31" t="s">
        <v>334</v>
      </c>
      <c r="B4" s="31"/>
      <c r="C4" s="30" t="s">
        <v>349</v>
      </c>
    </row>
    <row r="5" spans="1:14" x14ac:dyDescent="0.25">
      <c r="A5" s="31" t="s">
        <v>325</v>
      </c>
      <c r="B5" s="31"/>
      <c r="C5" s="30"/>
    </row>
    <row r="6" spans="1:14" x14ac:dyDescent="0.25">
      <c r="A6" s="31" t="s">
        <v>333</v>
      </c>
      <c r="B6" s="31"/>
      <c r="C6" s="30" t="s">
        <v>350</v>
      </c>
    </row>
    <row r="7" spans="1:14" x14ac:dyDescent="0.25">
      <c r="A7" s="31" t="s">
        <v>332</v>
      </c>
      <c r="B7" s="31"/>
      <c r="C7" s="30" t="s">
        <v>331</v>
      </c>
    </row>
    <row r="8" spans="1:14" ht="79.2" x14ac:dyDescent="0.25">
      <c r="A8" s="31" t="s">
        <v>330</v>
      </c>
      <c r="B8" s="31"/>
      <c r="C8" s="30" t="s">
        <v>329</v>
      </c>
    </row>
    <row r="9" spans="1:14" x14ac:dyDescent="0.25">
      <c r="A9" s="31" t="s">
        <v>328</v>
      </c>
      <c r="B9" s="31"/>
      <c r="C9" s="30" t="s">
        <v>327</v>
      </c>
    </row>
    <row r="10" spans="1:14" x14ac:dyDescent="0.25">
      <c r="A10" s="26"/>
      <c r="B10" s="26"/>
    </row>
    <row r="11" spans="1:14" x14ac:dyDescent="0.25">
      <c r="A11" s="189" t="s">
        <v>93</v>
      </c>
      <c r="B11" s="189" t="s">
        <v>93</v>
      </c>
      <c r="C11" s="189" t="s">
        <v>326</v>
      </c>
      <c r="D11" s="189" t="s">
        <v>325</v>
      </c>
      <c r="E11" s="189" t="s">
        <v>324</v>
      </c>
      <c r="F11" s="189" t="s">
        <v>323</v>
      </c>
      <c r="G11" s="189" t="s">
        <v>322</v>
      </c>
      <c r="H11" s="189" t="s">
        <v>321</v>
      </c>
      <c r="I11" s="189" t="s">
        <v>320</v>
      </c>
      <c r="J11" s="189" t="s">
        <v>319</v>
      </c>
      <c r="K11" s="189" t="s">
        <v>318</v>
      </c>
      <c r="L11" s="189" t="s">
        <v>317</v>
      </c>
      <c r="M11" s="189" t="s">
        <v>316</v>
      </c>
      <c r="N11" s="189" t="s">
        <v>315</v>
      </c>
    </row>
    <row r="12" spans="1:14" s="34" customFormat="1" ht="14.4" customHeight="1" x14ac:dyDescent="0.25">
      <c r="A12" s="26" t="s">
        <v>314</v>
      </c>
      <c r="B12" s="26" t="s">
        <v>95</v>
      </c>
      <c r="C12" s="26">
        <v>0</v>
      </c>
      <c r="D12" s="26" t="s">
        <v>233</v>
      </c>
      <c r="E12" s="26" t="s">
        <v>237</v>
      </c>
      <c r="F12" s="37">
        <v>13954</v>
      </c>
      <c r="G12" s="37">
        <v>0</v>
      </c>
      <c r="H12" s="37">
        <v>0</v>
      </c>
      <c r="I12" s="37">
        <v>0</v>
      </c>
      <c r="J12" s="37">
        <v>0</v>
      </c>
      <c r="K12" s="37">
        <v>0</v>
      </c>
      <c r="L12" s="37">
        <v>0</v>
      </c>
      <c r="M12" s="37">
        <v>0</v>
      </c>
      <c r="N12" s="37">
        <v>0</v>
      </c>
    </row>
    <row r="13" spans="1:14" s="34" customFormat="1" ht="14.4" customHeight="1" x14ac:dyDescent="0.25">
      <c r="A13" s="26" t="s">
        <v>314</v>
      </c>
      <c r="B13" s="26" t="s">
        <v>95</v>
      </c>
      <c r="C13" s="26" t="s">
        <v>234</v>
      </c>
      <c r="D13" s="26" t="s">
        <v>233</v>
      </c>
      <c r="E13" s="26" t="s">
        <v>236</v>
      </c>
      <c r="F13" s="37">
        <v>4745.1499999999996</v>
      </c>
      <c r="G13" s="37">
        <v>0</v>
      </c>
      <c r="H13" s="37">
        <v>0</v>
      </c>
      <c r="I13" s="37">
        <v>0</v>
      </c>
      <c r="J13" s="37">
        <v>0</v>
      </c>
      <c r="K13" s="37">
        <v>0</v>
      </c>
      <c r="L13" s="37">
        <v>0</v>
      </c>
      <c r="M13" s="37">
        <v>0</v>
      </c>
      <c r="N13" s="37">
        <v>0</v>
      </c>
    </row>
    <row r="14" spans="1:14" s="34" customFormat="1" ht="14.4" customHeight="1" x14ac:dyDescent="0.25">
      <c r="A14" s="26" t="s">
        <v>314</v>
      </c>
      <c r="B14" s="26" t="s">
        <v>95</v>
      </c>
      <c r="C14" s="26" t="s">
        <v>234</v>
      </c>
      <c r="D14" s="26" t="s">
        <v>233</v>
      </c>
      <c r="E14" s="26" t="s">
        <v>232</v>
      </c>
      <c r="F14" s="37">
        <v>55035</v>
      </c>
      <c r="G14" s="37">
        <v>0</v>
      </c>
      <c r="H14" s="37">
        <v>0</v>
      </c>
      <c r="I14" s="37">
        <v>0</v>
      </c>
      <c r="J14" s="37">
        <v>0</v>
      </c>
      <c r="K14" s="37">
        <v>0</v>
      </c>
      <c r="L14" s="37">
        <v>0</v>
      </c>
      <c r="M14" s="37">
        <v>0</v>
      </c>
      <c r="N14" s="37">
        <v>0</v>
      </c>
    </row>
    <row r="15" spans="1:14" s="34" customFormat="1" ht="14.4" customHeight="1" x14ac:dyDescent="0.25">
      <c r="A15" s="26" t="s">
        <v>314</v>
      </c>
      <c r="B15" s="26" t="s">
        <v>95</v>
      </c>
      <c r="C15" s="26" t="s">
        <v>234</v>
      </c>
      <c r="D15" s="26" t="s">
        <v>233</v>
      </c>
      <c r="E15" s="26" t="s">
        <v>241</v>
      </c>
      <c r="F15" s="37">
        <v>64766.400000000001</v>
      </c>
      <c r="G15" s="37">
        <v>0</v>
      </c>
      <c r="H15" s="37">
        <v>0</v>
      </c>
      <c r="I15" s="37">
        <v>0</v>
      </c>
      <c r="J15" s="37">
        <v>0</v>
      </c>
      <c r="K15" s="37">
        <v>0</v>
      </c>
      <c r="L15" s="37">
        <v>0</v>
      </c>
      <c r="M15" s="37">
        <v>0</v>
      </c>
      <c r="N15" s="37">
        <v>0</v>
      </c>
    </row>
    <row r="16" spans="1:14" s="34" customFormat="1" ht="14.4" customHeight="1" x14ac:dyDescent="0.25">
      <c r="A16" s="26" t="s">
        <v>314</v>
      </c>
      <c r="B16" s="26" t="s">
        <v>95</v>
      </c>
      <c r="C16" s="26" t="s">
        <v>234</v>
      </c>
      <c r="D16" s="26" t="s">
        <v>233</v>
      </c>
      <c r="E16" s="26" t="s">
        <v>239</v>
      </c>
      <c r="F16" s="37">
        <v>1000</v>
      </c>
      <c r="G16" s="37">
        <v>0</v>
      </c>
      <c r="H16" s="37">
        <v>0</v>
      </c>
      <c r="I16" s="37">
        <v>0</v>
      </c>
      <c r="J16" s="37">
        <v>0</v>
      </c>
      <c r="K16" s="37">
        <v>0</v>
      </c>
      <c r="L16" s="37">
        <v>0</v>
      </c>
      <c r="M16" s="37">
        <v>0</v>
      </c>
      <c r="N16" s="37">
        <v>0</v>
      </c>
    </row>
    <row r="17" spans="1:14" s="34" customFormat="1" x14ac:dyDescent="0.25">
      <c r="A17" s="26" t="s">
        <v>394</v>
      </c>
      <c r="B17" s="26" t="s">
        <v>220</v>
      </c>
      <c r="C17" s="26" t="s">
        <v>234</v>
      </c>
      <c r="D17" s="26" t="s">
        <v>233</v>
      </c>
      <c r="E17" s="26" t="s">
        <v>237</v>
      </c>
      <c r="F17" s="37">
        <v>1000</v>
      </c>
      <c r="G17" s="37">
        <v>0</v>
      </c>
      <c r="H17" s="37">
        <v>1000</v>
      </c>
      <c r="I17" s="28">
        <v>0</v>
      </c>
      <c r="J17" s="28">
        <v>0</v>
      </c>
      <c r="K17" s="29">
        <v>0</v>
      </c>
      <c r="L17" s="37">
        <v>0</v>
      </c>
      <c r="M17" s="28">
        <v>1000</v>
      </c>
      <c r="N17" s="27">
        <v>1</v>
      </c>
    </row>
    <row r="18" spans="1:14" s="34" customFormat="1" x14ac:dyDescent="0.25">
      <c r="A18" s="26" t="s">
        <v>394</v>
      </c>
      <c r="B18" s="26" t="s">
        <v>220</v>
      </c>
      <c r="C18" s="26" t="s">
        <v>234</v>
      </c>
      <c r="D18" s="26" t="s">
        <v>233</v>
      </c>
      <c r="E18" s="26" t="s">
        <v>236</v>
      </c>
      <c r="F18" s="37">
        <v>28</v>
      </c>
      <c r="G18" s="37">
        <v>0</v>
      </c>
      <c r="H18" s="37">
        <v>28</v>
      </c>
      <c r="I18" s="28">
        <v>0</v>
      </c>
      <c r="J18" s="28">
        <v>0</v>
      </c>
      <c r="K18" s="29">
        <v>0</v>
      </c>
      <c r="L18" s="37">
        <v>0</v>
      </c>
      <c r="M18" s="28">
        <v>28</v>
      </c>
      <c r="N18" s="27">
        <v>1</v>
      </c>
    </row>
    <row r="19" spans="1:14" s="34" customFormat="1" x14ac:dyDescent="0.25">
      <c r="A19" s="26" t="s">
        <v>395</v>
      </c>
      <c r="B19" s="26" t="s">
        <v>222</v>
      </c>
      <c r="C19" s="26" t="s">
        <v>234</v>
      </c>
      <c r="D19" s="26" t="s">
        <v>233</v>
      </c>
      <c r="E19" s="26" t="s">
        <v>237</v>
      </c>
      <c r="F19" s="37">
        <v>450000</v>
      </c>
      <c r="G19" s="37">
        <v>0</v>
      </c>
      <c r="H19" s="37">
        <v>450000</v>
      </c>
      <c r="I19" s="28">
        <v>391224.45</v>
      </c>
      <c r="J19" s="28">
        <v>0</v>
      </c>
      <c r="K19" s="29">
        <v>0</v>
      </c>
      <c r="L19" s="37">
        <v>391224.45</v>
      </c>
      <c r="M19" s="28">
        <v>58775.55</v>
      </c>
      <c r="N19" s="27">
        <v>0.13061200000000001</v>
      </c>
    </row>
    <row r="20" spans="1:14" s="34" customFormat="1" x14ac:dyDescent="0.25">
      <c r="A20" s="26" t="s">
        <v>395</v>
      </c>
      <c r="B20" s="26" t="s">
        <v>222</v>
      </c>
      <c r="C20" s="26" t="s">
        <v>234</v>
      </c>
      <c r="D20" s="26" t="s">
        <v>233</v>
      </c>
      <c r="E20" s="26" t="s">
        <v>236</v>
      </c>
      <c r="F20" s="37">
        <v>12600</v>
      </c>
      <c r="G20" s="37">
        <v>0</v>
      </c>
      <c r="H20" s="37">
        <v>12600</v>
      </c>
      <c r="I20" s="28">
        <v>10954.28</v>
      </c>
      <c r="J20" s="28">
        <v>0</v>
      </c>
      <c r="K20" s="29">
        <v>0</v>
      </c>
      <c r="L20" s="37">
        <v>10954.28</v>
      </c>
      <c r="M20" s="28">
        <v>1645.72</v>
      </c>
      <c r="N20" s="27">
        <v>0.13061300000000001</v>
      </c>
    </row>
    <row r="21" spans="1:14" s="34" customFormat="1" x14ac:dyDescent="0.25">
      <c r="A21" s="26" t="s">
        <v>560</v>
      </c>
      <c r="B21" s="26" t="s">
        <v>561</v>
      </c>
      <c r="C21" s="26" t="s">
        <v>234</v>
      </c>
      <c r="D21" s="26" t="s">
        <v>233</v>
      </c>
      <c r="E21" s="26" t="s">
        <v>237</v>
      </c>
      <c r="F21" s="37">
        <v>40000</v>
      </c>
      <c r="G21" s="37">
        <v>0</v>
      </c>
      <c r="H21" s="37">
        <v>40000</v>
      </c>
      <c r="I21" s="28">
        <v>40641.5</v>
      </c>
      <c r="J21" s="28">
        <v>0</v>
      </c>
      <c r="K21" s="29">
        <v>0</v>
      </c>
      <c r="L21" s="37">
        <v>40641.5</v>
      </c>
      <c r="M21" s="28">
        <v>-641.5</v>
      </c>
      <c r="N21" s="27">
        <v>-1.6038E-2</v>
      </c>
    </row>
    <row r="22" spans="1:14" s="34" customFormat="1" x14ac:dyDescent="0.25">
      <c r="A22" s="26" t="s">
        <v>560</v>
      </c>
      <c r="B22" s="26" t="s">
        <v>561</v>
      </c>
      <c r="C22" s="26" t="s">
        <v>234</v>
      </c>
      <c r="D22" s="26" t="s">
        <v>233</v>
      </c>
      <c r="E22" s="26" t="s">
        <v>236</v>
      </c>
      <c r="F22" s="37">
        <v>1120</v>
      </c>
      <c r="G22" s="37">
        <v>0</v>
      </c>
      <c r="H22" s="37">
        <v>1120</v>
      </c>
      <c r="I22" s="28">
        <v>1137.96</v>
      </c>
      <c r="J22" s="28">
        <v>0</v>
      </c>
      <c r="K22" s="29">
        <v>0</v>
      </c>
      <c r="L22" s="37">
        <v>1137.96</v>
      </c>
      <c r="M22" s="28">
        <v>-17.96</v>
      </c>
      <c r="N22" s="27">
        <v>-1.6036000000000002E-2</v>
      </c>
    </row>
    <row r="23" spans="1:14" s="34" customFormat="1" x14ac:dyDescent="0.25">
      <c r="A23" s="26" t="s">
        <v>401</v>
      </c>
      <c r="B23" s="26" t="s">
        <v>224</v>
      </c>
      <c r="C23" s="26" t="s">
        <v>234</v>
      </c>
      <c r="D23" s="26" t="s">
        <v>233</v>
      </c>
      <c r="E23" s="26" t="s">
        <v>237</v>
      </c>
      <c r="F23" s="37">
        <v>875000</v>
      </c>
      <c r="G23" s="37">
        <v>0</v>
      </c>
      <c r="H23" s="37">
        <v>875000</v>
      </c>
      <c r="I23" s="28">
        <v>0</v>
      </c>
      <c r="J23" s="28">
        <v>0</v>
      </c>
      <c r="K23" s="29">
        <v>0</v>
      </c>
      <c r="L23" s="37">
        <v>0</v>
      </c>
      <c r="M23" s="28">
        <v>875000</v>
      </c>
      <c r="N23" s="27">
        <v>1</v>
      </c>
    </row>
    <row r="24" spans="1:14" s="34" customFormat="1" x14ac:dyDescent="0.25">
      <c r="A24" s="26" t="s">
        <v>401</v>
      </c>
      <c r="B24" s="26" t="s">
        <v>224</v>
      </c>
      <c r="C24" s="26" t="s">
        <v>234</v>
      </c>
      <c r="D24" s="26" t="s">
        <v>233</v>
      </c>
      <c r="E24" s="26" t="s">
        <v>236</v>
      </c>
      <c r="F24" s="37">
        <v>24500</v>
      </c>
      <c r="G24" s="37">
        <v>0</v>
      </c>
      <c r="H24" s="37">
        <v>24500</v>
      </c>
      <c r="I24" s="28">
        <v>0</v>
      </c>
      <c r="J24" s="28">
        <v>0</v>
      </c>
      <c r="K24" s="29">
        <v>0</v>
      </c>
      <c r="L24" s="37">
        <v>0</v>
      </c>
      <c r="M24" s="28">
        <v>24500</v>
      </c>
      <c r="N24" s="27">
        <v>1</v>
      </c>
    </row>
    <row r="25" spans="1:14" s="34" customFormat="1" x14ac:dyDescent="0.25">
      <c r="A25" s="26" t="s">
        <v>403</v>
      </c>
      <c r="B25" s="26" t="s">
        <v>203</v>
      </c>
      <c r="C25" s="26" t="s">
        <v>234</v>
      </c>
      <c r="D25" s="26" t="s">
        <v>233</v>
      </c>
      <c r="E25" s="26" t="s">
        <v>236</v>
      </c>
      <c r="F25" s="37">
        <v>136.36000000000001</v>
      </c>
      <c r="G25" s="37">
        <v>0</v>
      </c>
      <c r="H25" s="37">
        <v>136.36000000000001</v>
      </c>
      <c r="I25" s="28">
        <v>129.36000000000001</v>
      </c>
      <c r="J25" s="28">
        <v>0</v>
      </c>
      <c r="K25" s="29">
        <v>0</v>
      </c>
      <c r="L25" s="37">
        <v>129.36000000000001</v>
      </c>
      <c r="M25" s="28">
        <v>7</v>
      </c>
      <c r="N25" s="27">
        <v>5.1334999999999999E-2</v>
      </c>
    </row>
    <row r="26" spans="1:14" s="34" customFormat="1" x14ac:dyDescent="0.25">
      <c r="A26" s="26" t="s">
        <v>403</v>
      </c>
      <c r="B26" s="26" t="s">
        <v>203</v>
      </c>
      <c r="C26" s="26" t="s">
        <v>234</v>
      </c>
      <c r="D26" s="26" t="s">
        <v>233</v>
      </c>
      <c r="E26" s="26" t="s">
        <v>232</v>
      </c>
      <c r="F26" s="37">
        <v>4870</v>
      </c>
      <c r="G26" s="37">
        <v>0</v>
      </c>
      <c r="H26" s="37">
        <v>4870</v>
      </c>
      <c r="I26" s="28">
        <v>4620</v>
      </c>
      <c r="J26" s="28">
        <v>0</v>
      </c>
      <c r="K26" s="29">
        <v>0</v>
      </c>
      <c r="L26" s="37">
        <v>4620</v>
      </c>
      <c r="M26" s="28">
        <v>250</v>
      </c>
      <c r="N26" s="27">
        <v>5.1334999999999999E-2</v>
      </c>
    </row>
    <row r="27" spans="1:14" s="34" customFormat="1" x14ac:dyDescent="0.25">
      <c r="A27" s="26" t="s">
        <v>404</v>
      </c>
      <c r="B27" s="26" t="s">
        <v>204</v>
      </c>
      <c r="C27" s="26" t="s">
        <v>234</v>
      </c>
      <c r="D27" s="26" t="s">
        <v>233</v>
      </c>
      <c r="E27" s="26" t="s">
        <v>237</v>
      </c>
      <c r="F27" s="37">
        <v>10000</v>
      </c>
      <c r="G27" s="37">
        <v>0</v>
      </c>
      <c r="H27" s="37">
        <v>10000</v>
      </c>
      <c r="I27" s="28">
        <v>360</v>
      </c>
      <c r="J27" s="28">
        <v>0</v>
      </c>
      <c r="K27" s="29">
        <v>0</v>
      </c>
      <c r="L27" s="37">
        <v>360</v>
      </c>
      <c r="M27" s="28">
        <v>9640</v>
      </c>
      <c r="N27" s="27">
        <v>0.96399999999999997</v>
      </c>
    </row>
    <row r="28" spans="1:14" s="34" customFormat="1" x14ac:dyDescent="0.25">
      <c r="A28" s="26" t="s">
        <v>404</v>
      </c>
      <c r="B28" s="26" t="s">
        <v>204</v>
      </c>
      <c r="C28" s="26" t="s">
        <v>234</v>
      </c>
      <c r="D28" s="26" t="s">
        <v>233</v>
      </c>
      <c r="E28" s="26" t="s">
        <v>236</v>
      </c>
      <c r="F28" s="37">
        <v>280</v>
      </c>
      <c r="G28" s="37">
        <v>0</v>
      </c>
      <c r="H28" s="37">
        <v>280</v>
      </c>
      <c r="I28" s="28">
        <v>10.08</v>
      </c>
      <c r="J28" s="28">
        <v>0</v>
      </c>
      <c r="K28" s="29">
        <v>0</v>
      </c>
      <c r="L28" s="37">
        <v>10.08</v>
      </c>
      <c r="M28" s="28">
        <v>269.92</v>
      </c>
      <c r="N28" s="27">
        <v>0.96399999999999997</v>
      </c>
    </row>
    <row r="29" spans="1:14" s="34" customFormat="1" x14ac:dyDescent="0.25">
      <c r="A29" s="26" t="s">
        <v>405</v>
      </c>
      <c r="B29" s="26" t="s">
        <v>206</v>
      </c>
      <c r="C29" s="26" t="s">
        <v>234</v>
      </c>
      <c r="D29" s="26" t="s">
        <v>233</v>
      </c>
      <c r="E29" s="26" t="s">
        <v>237</v>
      </c>
      <c r="F29" s="37">
        <v>5000</v>
      </c>
      <c r="G29" s="37">
        <v>0</v>
      </c>
      <c r="H29" s="37">
        <v>5000</v>
      </c>
      <c r="I29" s="28">
        <v>0</v>
      </c>
      <c r="J29" s="28">
        <v>0</v>
      </c>
      <c r="K29" s="29">
        <v>0</v>
      </c>
      <c r="L29" s="37">
        <v>0</v>
      </c>
      <c r="M29" s="28">
        <v>5000</v>
      </c>
      <c r="N29" s="27">
        <v>1</v>
      </c>
    </row>
    <row r="30" spans="1:14" s="34" customFormat="1" x14ac:dyDescent="0.25">
      <c r="A30" s="26" t="s">
        <v>405</v>
      </c>
      <c r="B30" s="26" t="s">
        <v>206</v>
      </c>
      <c r="C30" s="26" t="s">
        <v>234</v>
      </c>
      <c r="D30" s="26" t="s">
        <v>233</v>
      </c>
      <c r="E30" s="26" t="s">
        <v>236</v>
      </c>
      <c r="F30" s="37">
        <v>140</v>
      </c>
      <c r="G30" s="37">
        <v>0</v>
      </c>
      <c r="H30" s="37">
        <v>140</v>
      </c>
      <c r="I30" s="28">
        <v>0</v>
      </c>
      <c r="J30" s="28">
        <v>0</v>
      </c>
      <c r="K30" s="29">
        <v>0</v>
      </c>
      <c r="L30" s="37">
        <v>0</v>
      </c>
      <c r="M30" s="28">
        <v>140</v>
      </c>
      <c r="N30" s="27">
        <v>1</v>
      </c>
    </row>
    <row r="31" spans="1:14" s="34" customFormat="1" x14ac:dyDescent="0.25">
      <c r="A31" s="26" t="s">
        <v>406</v>
      </c>
      <c r="B31" s="26" t="s">
        <v>207</v>
      </c>
      <c r="C31" s="26" t="s">
        <v>234</v>
      </c>
      <c r="D31" s="26" t="s">
        <v>233</v>
      </c>
      <c r="E31" s="26" t="s">
        <v>237</v>
      </c>
      <c r="F31" s="37">
        <v>20000</v>
      </c>
      <c r="G31" s="37">
        <v>0</v>
      </c>
      <c r="H31" s="37">
        <v>20000</v>
      </c>
      <c r="I31" s="28">
        <v>8440.56</v>
      </c>
      <c r="J31" s="28">
        <v>0</v>
      </c>
      <c r="K31" s="29">
        <v>0</v>
      </c>
      <c r="L31" s="37">
        <v>8440.56</v>
      </c>
      <c r="M31" s="28">
        <v>11559.44</v>
      </c>
      <c r="N31" s="27">
        <v>0.57797200000000004</v>
      </c>
    </row>
    <row r="32" spans="1:14" s="34" customFormat="1" x14ac:dyDescent="0.25">
      <c r="A32" s="26" t="s">
        <v>406</v>
      </c>
      <c r="B32" s="26" t="s">
        <v>207</v>
      </c>
      <c r="C32" s="26" t="s">
        <v>234</v>
      </c>
      <c r="D32" s="26" t="s">
        <v>233</v>
      </c>
      <c r="E32" s="26" t="s">
        <v>236</v>
      </c>
      <c r="F32" s="37">
        <v>560</v>
      </c>
      <c r="G32" s="37">
        <v>0</v>
      </c>
      <c r="H32" s="37">
        <v>560</v>
      </c>
      <c r="I32" s="28">
        <v>236.34</v>
      </c>
      <c r="J32" s="28">
        <v>0</v>
      </c>
      <c r="K32" s="29">
        <v>0</v>
      </c>
      <c r="L32" s="37">
        <v>236.34</v>
      </c>
      <c r="M32" s="28">
        <v>323.66000000000003</v>
      </c>
      <c r="N32" s="27">
        <v>0.57796400000000003</v>
      </c>
    </row>
    <row r="33" spans="1:14" s="34" customFormat="1" x14ac:dyDescent="0.25">
      <c r="A33" s="26" t="s">
        <v>407</v>
      </c>
      <c r="B33" s="26" t="s">
        <v>209</v>
      </c>
      <c r="C33" s="26" t="s">
        <v>234</v>
      </c>
      <c r="D33" s="26" t="s">
        <v>233</v>
      </c>
      <c r="E33" s="26" t="s">
        <v>237</v>
      </c>
      <c r="F33" s="37">
        <v>30000</v>
      </c>
      <c r="G33" s="37">
        <v>0</v>
      </c>
      <c r="H33" s="37">
        <v>30000</v>
      </c>
      <c r="I33" s="28">
        <v>13346.63</v>
      </c>
      <c r="J33" s="28">
        <v>0</v>
      </c>
      <c r="K33" s="29">
        <v>0</v>
      </c>
      <c r="L33" s="37">
        <v>13346.63</v>
      </c>
      <c r="M33" s="28">
        <v>16653.37</v>
      </c>
      <c r="N33" s="27">
        <v>0.55511200000000005</v>
      </c>
    </row>
    <row r="34" spans="1:14" s="34" customFormat="1" x14ac:dyDescent="0.25">
      <c r="A34" s="26" t="s">
        <v>407</v>
      </c>
      <c r="B34" s="26" t="s">
        <v>209</v>
      </c>
      <c r="C34" s="26" t="s">
        <v>234</v>
      </c>
      <c r="D34" s="26" t="s">
        <v>233</v>
      </c>
      <c r="E34" s="26" t="s">
        <v>236</v>
      </c>
      <c r="F34" s="37">
        <v>840</v>
      </c>
      <c r="G34" s="37">
        <v>0</v>
      </c>
      <c r="H34" s="37">
        <v>840</v>
      </c>
      <c r="I34" s="28">
        <v>373.71</v>
      </c>
      <c r="J34" s="28">
        <v>0</v>
      </c>
      <c r="K34" s="29">
        <v>0</v>
      </c>
      <c r="L34" s="37">
        <v>373.71</v>
      </c>
      <c r="M34" s="28">
        <v>466.29</v>
      </c>
      <c r="N34" s="27">
        <v>0.55510700000000002</v>
      </c>
    </row>
    <row r="35" spans="1:14" s="34" customFormat="1" x14ac:dyDescent="0.25">
      <c r="A35" s="26" t="s">
        <v>408</v>
      </c>
      <c r="B35" s="26" t="s">
        <v>211</v>
      </c>
      <c r="C35" s="26" t="s">
        <v>234</v>
      </c>
      <c r="D35" s="26" t="s">
        <v>233</v>
      </c>
      <c r="E35" s="26" t="s">
        <v>237</v>
      </c>
      <c r="F35" s="37">
        <v>5000</v>
      </c>
      <c r="G35" s="37">
        <v>0</v>
      </c>
      <c r="H35" s="37">
        <v>5000</v>
      </c>
      <c r="I35" s="28">
        <v>0</v>
      </c>
      <c r="J35" s="28">
        <v>0</v>
      </c>
      <c r="K35" s="29">
        <v>0</v>
      </c>
      <c r="L35" s="37">
        <v>0</v>
      </c>
      <c r="M35" s="28">
        <v>5000</v>
      </c>
      <c r="N35" s="27">
        <v>1</v>
      </c>
    </row>
    <row r="36" spans="1:14" s="34" customFormat="1" x14ac:dyDescent="0.25">
      <c r="A36" s="26" t="s">
        <v>408</v>
      </c>
      <c r="B36" s="26" t="s">
        <v>211</v>
      </c>
      <c r="C36" s="26" t="s">
        <v>234</v>
      </c>
      <c r="D36" s="26" t="s">
        <v>233</v>
      </c>
      <c r="E36" s="26" t="s">
        <v>236</v>
      </c>
      <c r="F36" s="37">
        <v>140</v>
      </c>
      <c r="G36" s="37">
        <v>0</v>
      </c>
      <c r="H36" s="37">
        <v>140</v>
      </c>
      <c r="I36" s="28">
        <v>0</v>
      </c>
      <c r="J36" s="28">
        <v>0</v>
      </c>
      <c r="K36" s="29">
        <v>0</v>
      </c>
      <c r="L36" s="37">
        <v>0</v>
      </c>
      <c r="M36" s="28">
        <v>140</v>
      </c>
      <c r="N36" s="27">
        <v>1</v>
      </c>
    </row>
    <row r="37" spans="1:14" s="34" customFormat="1" x14ac:dyDescent="0.25">
      <c r="A37" s="26" t="s">
        <v>409</v>
      </c>
      <c r="B37" s="26" t="s">
        <v>213</v>
      </c>
      <c r="C37" s="26" t="s">
        <v>234</v>
      </c>
      <c r="D37" s="26" t="s">
        <v>233</v>
      </c>
      <c r="E37" s="26" t="s">
        <v>237</v>
      </c>
      <c r="F37" s="37">
        <v>10500</v>
      </c>
      <c r="G37" s="37">
        <v>0</v>
      </c>
      <c r="H37" s="37">
        <v>10500</v>
      </c>
      <c r="I37" s="28">
        <v>0</v>
      </c>
      <c r="J37" s="28">
        <v>0</v>
      </c>
      <c r="K37" s="29">
        <v>0</v>
      </c>
      <c r="L37" s="37">
        <v>0</v>
      </c>
      <c r="M37" s="28">
        <v>10500</v>
      </c>
      <c r="N37" s="27">
        <v>1</v>
      </c>
    </row>
    <row r="38" spans="1:14" s="34" customFormat="1" x14ac:dyDescent="0.25">
      <c r="A38" s="26" t="s">
        <v>409</v>
      </c>
      <c r="B38" s="26" t="s">
        <v>213</v>
      </c>
      <c r="C38" s="26" t="s">
        <v>234</v>
      </c>
      <c r="D38" s="26" t="s">
        <v>233</v>
      </c>
      <c r="E38" s="26" t="s">
        <v>236</v>
      </c>
      <c r="F38" s="37">
        <v>294</v>
      </c>
      <c r="G38" s="37">
        <v>0</v>
      </c>
      <c r="H38" s="37">
        <v>294</v>
      </c>
      <c r="I38" s="28">
        <v>0</v>
      </c>
      <c r="J38" s="28">
        <v>0</v>
      </c>
      <c r="K38" s="29">
        <v>0</v>
      </c>
      <c r="L38" s="37">
        <v>0</v>
      </c>
      <c r="M38" s="28">
        <v>294</v>
      </c>
      <c r="N38" s="27">
        <v>1</v>
      </c>
    </row>
    <row r="39" spans="1:14" s="34" customFormat="1" x14ac:dyDescent="0.25">
      <c r="A39" s="26" t="s">
        <v>410</v>
      </c>
      <c r="B39" s="26" t="s">
        <v>214</v>
      </c>
      <c r="C39" s="26" t="s">
        <v>234</v>
      </c>
      <c r="D39" s="26" t="s">
        <v>233</v>
      </c>
      <c r="E39" s="26" t="s">
        <v>237</v>
      </c>
      <c r="F39" s="37">
        <v>5000</v>
      </c>
      <c r="G39" s="37">
        <v>0</v>
      </c>
      <c r="H39" s="37">
        <v>5000</v>
      </c>
      <c r="I39" s="28">
        <v>2249.59</v>
      </c>
      <c r="J39" s="28">
        <v>0</v>
      </c>
      <c r="K39" s="29">
        <v>0</v>
      </c>
      <c r="L39" s="37">
        <v>2249.59</v>
      </c>
      <c r="M39" s="28">
        <v>2750.41</v>
      </c>
      <c r="N39" s="27">
        <v>0.55008199999999996</v>
      </c>
    </row>
    <row r="40" spans="1:14" s="34" customFormat="1" x14ac:dyDescent="0.25">
      <c r="A40" s="26" t="s">
        <v>410</v>
      </c>
      <c r="B40" s="26" t="s">
        <v>214</v>
      </c>
      <c r="C40" s="26" t="s">
        <v>234</v>
      </c>
      <c r="D40" s="26" t="s">
        <v>233</v>
      </c>
      <c r="E40" s="26" t="s">
        <v>236</v>
      </c>
      <c r="F40" s="37">
        <v>140</v>
      </c>
      <c r="G40" s="37">
        <v>0</v>
      </c>
      <c r="H40" s="37">
        <v>140</v>
      </c>
      <c r="I40" s="28">
        <v>62.99</v>
      </c>
      <c r="J40" s="28">
        <v>0</v>
      </c>
      <c r="K40" s="29">
        <v>0</v>
      </c>
      <c r="L40" s="37">
        <v>62.99</v>
      </c>
      <c r="M40" s="28">
        <v>77.010000000000005</v>
      </c>
      <c r="N40" s="27">
        <v>0.55007099999999998</v>
      </c>
    </row>
    <row r="41" spans="1:14" s="34" customFormat="1" x14ac:dyDescent="0.25">
      <c r="A41" s="26" t="s">
        <v>313</v>
      </c>
      <c r="B41" s="26" t="s">
        <v>97</v>
      </c>
      <c r="C41" s="26" t="s">
        <v>234</v>
      </c>
      <c r="D41" s="26" t="s">
        <v>233</v>
      </c>
      <c r="E41" s="26" t="s">
        <v>237</v>
      </c>
      <c r="F41" s="37">
        <v>131615</v>
      </c>
      <c r="G41" s="37">
        <v>0</v>
      </c>
      <c r="H41" s="37">
        <v>0</v>
      </c>
      <c r="I41" s="37">
        <v>0</v>
      </c>
      <c r="J41" s="37">
        <v>0</v>
      </c>
      <c r="K41" s="37">
        <v>0</v>
      </c>
      <c r="L41" s="37">
        <v>0</v>
      </c>
      <c r="M41" s="37">
        <v>0</v>
      </c>
      <c r="N41" s="37">
        <v>0</v>
      </c>
    </row>
    <row r="42" spans="1:14" s="34" customFormat="1" x14ac:dyDescent="0.25">
      <c r="A42" s="26" t="s">
        <v>313</v>
      </c>
      <c r="B42" s="26" t="s">
        <v>97</v>
      </c>
      <c r="C42" s="26" t="s">
        <v>234</v>
      </c>
      <c r="D42" s="26" t="s">
        <v>233</v>
      </c>
      <c r="E42" s="26" t="s">
        <v>236</v>
      </c>
      <c r="F42" s="37">
        <v>6219.9</v>
      </c>
      <c r="G42" s="37">
        <v>0</v>
      </c>
      <c r="H42" s="37">
        <v>0</v>
      </c>
      <c r="I42" s="37">
        <v>0</v>
      </c>
      <c r="J42" s="37">
        <v>0</v>
      </c>
      <c r="K42" s="37">
        <v>0</v>
      </c>
      <c r="L42" s="37">
        <v>0</v>
      </c>
      <c r="M42" s="37">
        <v>0</v>
      </c>
      <c r="N42" s="37">
        <v>0</v>
      </c>
    </row>
    <row r="43" spans="1:14" s="34" customFormat="1" x14ac:dyDescent="0.25">
      <c r="A43" s="26" t="s">
        <v>313</v>
      </c>
      <c r="B43" s="26" t="s">
        <v>97</v>
      </c>
      <c r="C43" s="26" t="s">
        <v>234</v>
      </c>
      <c r="D43" s="26" t="s">
        <v>233</v>
      </c>
      <c r="E43" s="26" t="s">
        <v>232</v>
      </c>
      <c r="F43" s="37">
        <v>54810</v>
      </c>
      <c r="G43" s="37">
        <v>0</v>
      </c>
      <c r="H43" s="37">
        <v>0</v>
      </c>
      <c r="I43" s="37">
        <v>0</v>
      </c>
      <c r="J43" s="37">
        <v>0</v>
      </c>
      <c r="K43" s="37">
        <v>0</v>
      </c>
      <c r="L43" s="37">
        <v>0</v>
      </c>
      <c r="M43" s="37">
        <v>0</v>
      </c>
      <c r="N43" s="37">
        <v>0</v>
      </c>
    </row>
    <row r="44" spans="1:14" s="34" customFormat="1" x14ac:dyDescent="0.25">
      <c r="A44" s="26" t="s">
        <v>313</v>
      </c>
      <c r="B44" s="26" t="s">
        <v>97</v>
      </c>
      <c r="C44" s="26" t="s">
        <v>234</v>
      </c>
      <c r="D44" s="26" t="s">
        <v>233</v>
      </c>
      <c r="E44" s="26" t="s">
        <v>239</v>
      </c>
      <c r="F44" s="37">
        <v>1000</v>
      </c>
      <c r="G44" s="37">
        <v>0</v>
      </c>
      <c r="H44" s="37">
        <v>0</v>
      </c>
      <c r="I44" s="37">
        <v>0</v>
      </c>
      <c r="J44" s="37">
        <v>0</v>
      </c>
      <c r="K44" s="37">
        <v>0</v>
      </c>
      <c r="L44" s="37">
        <v>0</v>
      </c>
      <c r="M44" s="37">
        <v>0</v>
      </c>
      <c r="N44" s="37">
        <v>0</v>
      </c>
    </row>
    <row r="45" spans="1:14" s="34" customFormat="1" x14ac:dyDescent="0.25">
      <c r="A45" s="26" t="s">
        <v>312</v>
      </c>
      <c r="B45" s="26" t="s">
        <v>98</v>
      </c>
      <c r="C45" s="26" t="s">
        <v>234</v>
      </c>
      <c r="D45" s="26" t="s">
        <v>233</v>
      </c>
      <c r="E45" s="26" t="s">
        <v>241</v>
      </c>
      <c r="F45" s="37">
        <v>119548</v>
      </c>
      <c r="G45" s="37">
        <v>0</v>
      </c>
      <c r="H45" s="37">
        <v>0</v>
      </c>
      <c r="I45" s="37">
        <v>0</v>
      </c>
      <c r="J45" s="37">
        <v>0</v>
      </c>
      <c r="K45" s="37">
        <v>0</v>
      </c>
      <c r="L45" s="37">
        <v>0</v>
      </c>
      <c r="M45" s="37">
        <v>0</v>
      </c>
      <c r="N45" s="37">
        <v>0</v>
      </c>
    </row>
    <row r="46" spans="1:14" s="34" customFormat="1" x14ac:dyDescent="0.25">
      <c r="A46" s="26" t="s">
        <v>312</v>
      </c>
      <c r="B46" s="26" t="s">
        <v>98</v>
      </c>
      <c r="C46" s="26" t="s">
        <v>234</v>
      </c>
      <c r="D46" s="26" t="s">
        <v>233</v>
      </c>
      <c r="E46" s="26" t="s">
        <v>232</v>
      </c>
      <c r="F46" s="37">
        <v>81338</v>
      </c>
      <c r="G46" s="37">
        <v>0</v>
      </c>
      <c r="H46" s="37">
        <v>0</v>
      </c>
      <c r="I46" s="37">
        <v>0</v>
      </c>
      <c r="J46" s="37">
        <v>0</v>
      </c>
      <c r="K46" s="37">
        <v>0</v>
      </c>
      <c r="L46" s="37">
        <v>0</v>
      </c>
      <c r="M46" s="37">
        <v>0</v>
      </c>
      <c r="N46" s="37">
        <v>0</v>
      </c>
    </row>
    <row r="47" spans="1:14" s="34" customFormat="1" x14ac:dyDescent="0.25">
      <c r="A47" s="26" t="s">
        <v>312</v>
      </c>
      <c r="B47" s="26" t="s">
        <v>98</v>
      </c>
      <c r="C47" s="26" t="s">
        <v>234</v>
      </c>
      <c r="D47" s="26" t="s">
        <v>233</v>
      </c>
      <c r="E47" s="26" t="s">
        <v>237</v>
      </c>
      <c r="F47" s="37">
        <v>35525</v>
      </c>
      <c r="G47" s="37">
        <v>0</v>
      </c>
      <c r="H47" s="37">
        <v>0</v>
      </c>
      <c r="I47" s="37">
        <v>0</v>
      </c>
      <c r="J47" s="37">
        <v>0</v>
      </c>
      <c r="K47" s="37">
        <v>0</v>
      </c>
      <c r="L47" s="37">
        <v>0</v>
      </c>
      <c r="M47" s="37">
        <v>0</v>
      </c>
      <c r="N47" s="37">
        <v>0</v>
      </c>
    </row>
    <row r="48" spans="1:14" s="34" customFormat="1" x14ac:dyDescent="0.25">
      <c r="A48" s="26" t="s">
        <v>311</v>
      </c>
      <c r="B48" s="26" t="s">
        <v>99</v>
      </c>
      <c r="C48" s="26" t="s">
        <v>234</v>
      </c>
      <c r="D48" s="26" t="s">
        <v>233</v>
      </c>
      <c r="E48" s="26" t="s">
        <v>237</v>
      </c>
      <c r="F48" s="37">
        <v>87400</v>
      </c>
      <c r="G48" s="37">
        <v>0</v>
      </c>
      <c r="H48" s="37">
        <v>87400</v>
      </c>
      <c r="I48" s="28">
        <v>55920.71</v>
      </c>
      <c r="J48" s="28">
        <v>0</v>
      </c>
      <c r="K48" s="29">
        <v>0</v>
      </c>
      <c r="L48" s="37">
        <v>55920.71</v>
      </c>
      <c r="M48" s="28">
        <v>31479.29</v>
      </c>
      <c r="N48" s="27">
        <v>0.36017500000000002</v>
      </c>
    </row>
    <row r="49" spans="1:14" s="34" customFormat="1" x14ac:dyDescent="0.25">
      <c r="A49" s="26" t="s">
        <v>311</v>
      </c>
      <c r="B49" s="26" t="s">
        <v>99</v>
      </c>
      <c r="C49" s="26" t="s">
        <v>234</v>
      </c>
      <c r="D49" s="26" t="s">
        <v>233</v>
      </c>
      <c r="E49" s="26" t="s">
        <v>236</v>
      </c>
      <c r="F49" s="37">
        <v>3365.12</v>
      </c>
      <c r="G49" s="37">
        <v>0</v>
      </c>
      <c r="H49" s="37">
        <v>3365.12</v>
      </c>
      <c r="I49" s="28">
        <v>1855.09</v>
      </c>
      <c r="J49" s="28">
        <v>0</v>
      </c>
      <c r="K49" s="29">
        <v>0</v>
      </c>
      <c r="L49" s="37">
        <v>1855.09</v>
      </c>
      <c r="M49" s="28">
        <v>1510.03</v>
      </c>
      <c r="N49" s="27">
        <v>0.44873000000000002</v>
      </c>
    </row>
    <row r="50" spans="1:14" s="34" customFormat="1" x14ac:dyDescent="0.25">
      <c r="A50" s="26" t="s">
        <v>311</v>
      </c>
      <c r="B50" s="26" t="s">
        <v>99</v>
      </c>
      <c r="C50" s="26" t="s">
        <v>234</v>
      </c>
      <c r="D50" s="26" t="s">
        <v>233</v>
      </c>
      <c r="E50" s="26" t="s">
        <v>232</v>
      </c>
      <c r="F50" s="37">
        <v>32783</v>
      </c>
      <c r="G50" s="37">
        <v>0</v>
      </c>
      <c r="H50" s="37">
        <v>32783</v>
      </c>
      <c r="I50" s="28">
        <v>10332.469999999999</v>
      </c>
      <c r="J50" s="28">
        <v>0</v>
      </c>
      <c r="K50" s="29">
        <v>0</v>
      </c>
      <c r="L50" s="37">
        <v>10332.469999999999</v>
      </c>
      <c r="M50" s="28">
        <v>22450.53</v>
      </c>
      <c r="N50" s="27">
        <v>0.68482200000000004</v>
      </c>
    </row>
    <row r="51" spans="1:14" s="34" customFormat="1" x14ac:dyDescent="0.25">
      <c r="A51" s="26" t="s">
        <v>310</v>
      </c>
      <c r="B51" s="26" t="s">
        <v>101</v>
      </c>
      <c r="C51" s="26" t="s">
        <v>234</v>
      </c>
      <c r="D51" s="26" t="s">
        <v>233</v>
      </c>
      <c r="E51" s="26" t="s">
        <v>237</v>
      </c>
      <c r="F51" s="37">
        <v>13250</v>
      </c>
      <c r="G51" s="37">
        <v>0</v>
      </c>
      <c r="H51" s="37">
        <v>13250</v>
      </c>
      <c r="I51" s="28">
        <v>6153.15</v>
      </c>
      <c r="J51" s="28">
        <v>0</v>
      </c>
      <c r="K51" s="29">
        <v>0</v>
      </c>
      <c r="L51" s="37">
        <v>6153.15</v>
      </c>
      <c r="M51" s="28">
        <v>7096.85</v>
      </c>
      <c r="N51" s="27">
        <v>0.53561099999999995</v>
      </c>
    </row>
    <row r="52" spans="1:14" s="34" customFormat="1" x14ac:dyDescent="0.25">
      <c r="A52" s="26" t="s">
        <v>310</v>
      </c>
      <c r="B52" s="26" t="s">
        <v>101</v>
      </c>
      <c r="C52" s="26" t="s">
        <v>234</v>
      </c>
      <c r="D52" s="26" t="s">
        <v>233</v>
      </c>
      <c r="E52" s="26" t="s">
        <v>236</v>
      </c>
      <c r="F52" s="37">
        <v>2162.2199999999998</v>
      </c>
      <c r="G52" s="37">
        <v>0</v>
      </c>
      <c r="H52" s="37">
        <v>2162.2199999999998</v>
      </c>
      <c r="I52" s="28">
        <v>1792.48</v>
      </c>
      <c r="J52" s="28">
        <v>0</v>
      </c>
      <c r="K52" s="29">
        <v>0</v>
      </c>
      <c r="L52" s="37">
        <v>1792.48</v>
      </c>
      <c r="M52" s="28">
        <v>369.74</v>
      </c>
      <c r="N52" s="27">
        <v>0.17100000000000001</v>
      </c>
    </row>
    <row r="53" spans="1:14" s="34" customFormat="1" x14ac:dyDescent="0.25">
      <c r="A53" s="26" t="s">
        <v>310</v>
      </c>
      <c r="B53" s="26" t="s">
        <v>101</v>
      </c>
      <c r="C53" s="26" t="s">
        <v>234</v>
      </c>
      <c r="D53" s="26" t="s">
        <v>233</v>
      </c>
      <c r="E53" s="26" t="s">
        <v>232</v>
      </c>
      <c r="F53" s="37">
        <v>10000</v>
      </c>
      <c r="G53" s="37">
        <v>0</v>
      </c>
      <c r="H53" s="37">
        <v>10000</v>
      </c>
      <c r="I53" s="28">
        <v>5800</v>
      </c>
      <c r="J53" s="28">
        <v>0</v>
      </c>
      <c r="K53" s="29">
        <v>0</v>
      </c>
      <c r="L53" s="37">
        <v>5800</v>
      </c>
      <c r="M53" s="28">
        <v>4200</v>
      </c>
      <c r="N53" s="27">
        <v>0.42</v>
      </c>
    </row>
    <row r="54" spans="1:14" s="34" customFormat="1" x14ac:dyDescent="0.25">
      <c r="A54" s="26" t="s">
        <v>310</v>
      </c>
      <c r="B54" s="26" t="s">
        <v>101</v>
      </c>
      <c r="C54" s="26" t="s">
        <v>234</v>
      </c>
      <c r="D54" s="26" t="s">
        <v>233</v>
      </c>
      <c r="E54" s="26" t="s">
        <v>241</v>
      </c>
      <c r="F54" s="37">
        <v>53972</v>
      </c>
      <c r="G54" s="37">
        <v>0</v>
      </c>
      <c r="H54" s="37">
        <v>53972</v>
      </c>
      <c r="I54" s="28">
        <v>52063.98</v>
      </c>
      <c r="J54" s="28">
        <v>0</v>
      </c>
      <c r="K54" s="29">
        <v>0</v>
      </c>
      <c r="L54" s="37">
        <v>52063.98</v>
      </c>
      <c r="M54" s="28">
        <v>1908.02</v>
      </c>
      <c r="N54" s="27">
        <v>3.5352000000000001E-2</v>
      </c>
    </row>
    <row r="55" spans="1:14" s="34" customFormat="1" x14ac:dyDescent="0.25">
      <c r="A55" s="26" t="s">
        <v>309</v>
      </c>
      <c r="B55" s="26" t="s">
        <v>159</v>
      </c>
      <c r="C55" s="26" t="s">
        <v>234</v>
      </c>
      <c r="D55" s="26" t="s">
        <v>233</v>
      </c>
      <c r="E55" s="26" t="s">
        <v>237</v>
      </c>
      <c r="F55" s="37">
        <v>3000</v>
      </c>
      <c r="G55" s="37">
        <v>0</v>
      </c>
      <c r="H55" s="37">
        <v>3000</v>
      </c>
      <c r="I55" s="28">
        <v>2286.09</v>
      </c>
      <c r="J55" s="28">
        <v>0</v>
      </c>
      <c r="K55" s="29">
        <v>0</v>
      </c>
      <c r="L55" s="37">
        <v>2286.09</v>
      </c>
      <c r="M55" s="28">
        <v>713.91</v>
      </c>
      <c r="N55" s="27">
        <v>0.23796999999999999</v>
      </c>
    </row>
    <row r="56" spans="1:14" s="34" customFormat="1" x14ac:dyDescent="0.25">
      <c r="A56" s="26" t="s">
        <v>309</v>
      </c>
      <c r="B56" s="26" t="s">
        <v>159</v>
      </c>
      <c r="C56" s="26" t="s">
        <v>234</v>
      </c>
      <c r="D56" s="26" t="s">
        <v>233</v>
      </c>
      <c r="E56" s="26" t="s">
        <v>236</v>
      </c>
      <c r="F56" s="37">
        <v>84</v>
      </c>
      <c r="G56" s="37">
        <v>0</v>
      </c>
      <c r="H56" s="37">
        <v>84</v>
      </c>
      <c r="I56" s="28">
        <v>64.010000000000005</v>
      </c>
      <c r="J56" s="28">
        <v>0</v>
      </c>
      <c r="K56" s="29">
        <v>0</v>
      </c>
      <c r="L56" s="37">
        <v>64.010000000000005</v>
      </c>
      <c r="M56" s="28">
        <v>19.989999999999998</v>
      </c>
      <c r="N56" s="27">
        <v>0.23797599999999999</v>
      </c>
    </row>
    <row r="57" spans="1:14" s="34" customFormat="1" x14ac:dyDescent="0.25">
      <c r="A57" s="26" t="s">
        <v>308</v>
      </c>
      <c r="B57" s="26" t="s">
        <v>161</v>
      </c>
      <c r="C57" s="26" t="s">
        <v>234</v>
      </c>
      <c r="D57" s="26" t="s">
        <v>233</v>
      </c>
      <c r="E57" s="26" t="s">
        <v>237</v>
      </c>
      <c r="F57" s="37">
        <v>4300</v>
      </c>
      <c r="G57" s="37">
        <v>0</v>
      </c>
      <c r="H57" s="37">
        <v>4300</v>
      </c>
      <c r="I57" s="28">
        <v>2490.66</v>
      </c>
      <c r="J57" s="28">
        <v>0</v>
      </c>
      <c r="K57" s="29">
        <v>0</v>
      </c>
      <c r="L57" s="37">
        <v>2490.66</v>
      </c>
      <c r="M57" s="28">
        <v>1809.34</v>
      </c>
      <c r="N57" s="27">
        <v>0.42077700000000001</v>
      </c>
    </row>
    <row r="58" spans="1:14" s="34" customFormat="1" x14ac:dyDescent="0.25">
      <c r="A58" s="26" t="s">
        <v>308</v>
      </c>
      <c r="B58" s="26" t="s">
        <v>161</v>
      </c>
      <c r="C58" s="26" t="s">
        <v>234</v>
      </c>
      <c r="D58" s="26" t="s">
        <v>233</v>
      </c>
      <c r="E58" s="26" t="s">
        <v>236</v>
      </c>
      <c r="F58" s="37">
        <v>120.4</v>
      </c>
      <c r="G58" s="37">
        <v>0</v>
      </c>
      <c r="H58" s="37">
        <v>120.4</v>
      </c>
      <c r="I58" s="28">
        <v>69.739999999999995</v>
      </c>
      <c r="J58" s="28">
        <v>0</v>
      </c>
      <c r="K58" s="29">
        <v>0</v>
      </c>
      <c r="L58" s="37">
        <v>69.739999999999995</v>
      </c>
      <c r="M58" s="28">
        <v>50.66</v>
      </c>
      <c r="N58" s="27">
        <v>0.42076400000000003</v>
      </c>
    </row>
    <row r="59" spans="1:14" s="34" customFormat="1" x14ac:dyDescent="0.25">
      <c r="A59" s="26" t="s">
        <v>307</v>
      </c>
      <c r="B59" s="26" t="s">
        <v>163</v>
      </c>
      <c r="C59" s="26" t="s">
        <v>234</v>
      </c>
      <c r="D59" s="26" t="s">
        <v>233</v>
      </c>
      <c r="E59" s="26" t="s">
        <v>237</v>
      </c>
      <c r="F59" s="37">
        <v>7000</v>
      </c>
      <c r="G59" s="37">
        <v>0</v>
      </c>
      <c r="H59" s="37">
        <v>7000</v>
      </c>
      <c r="I59" s="28">
        <v>4574.0600000000004</v>
      </c>
      <c r="J59" s="28">
        <v>0</v>
      </c>
      <c r="K59" s="29">
        <v>0</v>
      </c>
      <c r="L59" s="37">
        <v>4574.0600000000004</v>
      </c>
      <c r="M59" s="28">
        <v>2425.94</v>
      </c>
      <c r="N59" s="27">
        <v>0.34656300000000001</v>
      </c>
    </row>
    <row r="60" spans="1:14" s="34" customFormat="1" x14ac:dyDescent="0.25">
      <c r="A60" s="26" t="s">
        <v>307</v>
      </c>
      <c r="B60" s="26" t="s">
        <v>163</v>
      </c>
      <c r="C60" s="26" t="s">
        <v>234</v>
      </c>
      <c r="D60" s="26" t="s">
        <v>233</v>
      </c>
      <c r="E60" s="26" t="s">
        <v>236</v>
      </c>
      <c r="F60" s="37">
        <v>196</v>
      </c>
      <c r="G60" s="37">
        <v>0</v>
      </c>
      <c r="H60" s="37">
        <v>196</v>
      </c>
      <c r="I60" s="28">
        <v>128.07</v>
      </c>
      <c r="J60" s="28">
        <v>0</v>
      </c>
      <c r="K60" s="29">
        <v>0</v>
      </c>
      <c r="L60" s="37">
        <v>128.07</v>
      </c>
      <c r="M60" s="28">
        <v>67.930000000000007</v>
      </c>
      <c r="N60" s="27">
        <v>0.346582</v>
      </c>
    </row>
    <row r="61" spans="1:14" s="34" customFormat="1" x14ac:dyDescent="0.25">
      <c r="A61" s="26" t="s">
        <v>306</v>
      </c>
      <c r="B61" s="26" t="s">
        <v>165</v>
      </c>
      <c r="C61" s="26" t="s">
        <v>234</v>
      </c>
      <c r="D61" s="26" t="s">
        <v>233</v>
      </c>
      <c r="E61" s="26" t="s">
        <v>237</v>
      </c>
      <c r="F61" s="37">
        <v>4200</v>
      </c>
      <c r="G61" s="37">
        <v>0</v>
      </c>
      <c r="H61" s="37">
        <v>4200</v>
      </c>
      <c r="I61" s="28">
        <v>2687.31</v>
      </c>
      <c r="J61" s="28">
        <v>0</v>
      </c>
      <c r="K61" s="29">
        <v>0</v>
      </c>
      <c r="L61" s="37">
        <v>2687.31</v>
      </c>
      <c r="M61" s="28">
        <v>1512.69</v>
      </c>
      <c r="N61" s="27">
        <v>0.36016399999999998</v>
      </c>
    </row>
    <row r="62" spans="1:14" s="34" customFormat="1" x14ac:dyDescent="0.25">
      <c r="A62" s="26" t="s">
        <v>306</v>
      </c>
      <c r="B62" s="26" t="s">
        <v>165</v>
      </c>
      <c r="C62" s="26" t="s">
        <v>234</v>
      </c>
      <c r="D62" s="26" t="s">
        <v>233</v>
      </c>
      <c r="E62" s="26" t="s">
        <v>236</v>
      </c>
      <c r="F62" s="37">
        <v>299.60000000000002</v>
      </c>
      <c r="G62" s="37">
        <v>0</v>
      </c>
      <c r="H62" s="37">
        <v>299.60000000000002</v>
      </c>
      <c r="I62" s="28">
        <v>75.239999999999995</v>
      </c>
      <c r="J62" s="28">
        <v>0</v>
      </c>
      <c r="K62" s="29">
        <v>0</v>
      </c>
      <c r="L62" s="37">
        <v>75.239999999999995</v>
      </c>
      <c r="M62" s="28">
        <v>224.36</v>
      </c>
      <c r="N62" s="27">
        <v>0.748865</v>
      </c>
    </row>
    <row r="63" spans="1:14" s="34" customFormat="1" x14ac:dyDescent="0.25">
      <c r="A63" s="26" t="s">
        <v>306</v>
      </c>
      <c r="B63" s="26" t="s">
        <v>165</v>
      </c>
      <c r="C63" s="26" t="s">
        <v>234</v>
      </c>
      <c r="D63" s="26" t="s">
        <v>233</v>
      </c>
      <c r="E63" s="26" t="s">
        <v>232</v>
      </c>
      <c r="F63" s="37">
        <v>6500</v>
      </c>
      <c r="G63" s="37">
        <v>0</v>
      </c>
      <c r="H63" s="37">
        <v>6500</v>
      </c>
      <c r="I63" s="28">
        <v>0</v>
      </c>
      <c r="J63" s="28">
        <v>0</v>
      </c>
      <c r="K63" s="29">
        <v>0</v>
      </c>
      <c r="L63" s="37">
        <v>0</v>
      </c>
      <c r="M63" s="28">
        <v>6500</v>
      </c>
      <c r="N63" s="27">
        <v>1</v>
      </c>
    </row>
    <row r="64" spans="1:14" s="34" customFormat="1" x14ac:dyDescent="0.25">
      <c r="A64" s="26" t="s">
        <v>305</v>
      </c>
      <c r="B64" s="26" t="s">
        <v>167</v>
      </c>
      <c r="C64" s="26" t="s">
        <v>234</v>
      </c>
      <c r="D64" s="26" t="s">
        <v>233</v>
      </c>
      <c r="E64" s="26" t="s">
        <v>237</v>
      </c>
      <c r="F64" s="37">
        <v>16000</v>
      </c>
      <c r="G64" s="37">
        <v>0</v>
      </c>
      <c r="H64" s="37">
        <v>16000</v>
      </c>
      <c r="I64" s="28">
        <v>9028.76</v>
      </c>
      <c r="J64" s="28">
        <v>0</v>
      </c>
      <c r="K64" s="29">
        <v>0</v>
      </c>
      <c r="L64" s="37">
        <v>9028.76</v>
      </c>
      <c r="M64" s="28">
        <v>6971.24</v>
      </c>
      <c r="N64" s="27">
        <v>0.43570300000000001</v>
      </c>
    </row>
    <row r="65" spans="1:14" s="34" customFormat="1" x14ac:dyDescent="0.25">
      <c r="A65" s="26" t="s">
        <v>305</v>
      </c>
      <c r="B65" s="26" t="s">
        <v>167</v>
      </c>
      <c r="C65" s="26" t="s">
        <v>234</v>
      </c>
      <c r="D65" s="26" t="s">
        <v>233</v>
      </c>
      <c r="E65" s="26" t="s">
        <v>236</v>
      </c>
      <c r="F65" s="37">
        <v>448</v>
      </c>
      <c r="G65" s="37">
        <v>0</v>
      </c>
      <c r="H65" s="37">
        <v>448</v>
      </c>
      <c r="I65" s="28">
        <v>252.81</v>
      </c>
      <c r="J65" s="28">
        <v>0</v>
      </c>
      <c r="K65" s="29">
        <v>0</v>
      </c>
      <c r="L65" s="37">
        <v>252.81</v>
      </c>
      <c r="M65" s="28">
        <v>195.19</v>
      </c>
      <c r="N65" s="27">
        <v>0.43569200000000002</v>
      </c>
    </row>
    <row r="66" spans="1:14" s="34" customFormat="1" x14ac:dyDescent="0.25">
      <c r="A66" s="26" t="s">
        <v>304</v>
      </c>
      <c r="B66" s="26" t="s">
        <v>169</v>
      </c>
      <c r="C66" s="26" t="s">
        <v>234</v>
      </c>
      <c r="D66" s="26" t="s">
        <v>233</v>
      </c>
      <c r="E66" s="26" t="s">
        <v>237</v>
      </c>
      <c r="F66" s="37">
        <v>1300</v>
      </c>
      <c r="G66" s="37">
        <v>0</v>
      </c>
      <c r="H66" s="37">
        <v>1300</v>
      </c>
      <c r="I66" s="28">
        <v>0</v>
      </c>
      <c r="J66" s="28">
        <v>0</v>
      </c>
      <c r="K66" s="29">
        <v>0</v>
      </c>
      <c r="L66" s="37">
        <v>0</v>
      </c>
      <c r="M66" s="28">
        <v>1300</v>
      </c>
      <c r="N66" s="27">
        <v>1</v>
      </c>
    </row>
    <row r="67" spans="1:14" s="34" customFormat="1" x14ac:dyDescent="0.25">
      <c r="A67" s="26" t="s">
        <v>304</v>
      </c>
      <c r="B67" s="26" t="s">
        <v>169</v>
      </c>
      <c r="C67" s="26" t="s">
        <v>234</v>
      </c>
      <c r="D67" s="26" t="s">
        <v>233</v>
      </c>
      <c r="E67" s="26" t="s">
        <v>236</v>
      </c>
      <c r="F67" s="37">
        <v>36.4</v>
      </c>
      <c r="G67" s="37">
        <v>0</v>
      </c>
      <c r="H67" s="37">
        <v>36.4</v>
      </c>
      <c r="I67" s="28">
        <v>0</v>
      </c>
      <c r="J67" s="28">
        <v>0</v>
      </c>
      <c r="K67" s="29">
        <v>0</v>
      </c>
      <c r="L67" s="37">
        <v>0</v>
      </c>
      <c r="M67" s="28">
        <v>36.4</v>
      </c>
      <c r="N67" s="27">
        <v>1</v>
      </c>
    </row>
    <row r="68" spans="1:14" s="34" customFormat="1" x14ac:dyDescent="0.25">
      <c r="A68" s="26" t="s">
        <v>303</v>
      </c>
      <c r="B68" s="26" t="s">
        <v>102</v>
      </c>
      <c r="C68" s="26" t="s">
        <v>234</v>
      </c>
      <c r="D68" s="26" t="s">
        <v>233</v>
      </c>
      <c r="E68" s="26" t="s">
        <v>237</v>
      </c>
      <c r="F68" s="37">
        <v>129195</v>
      </c>
      <c r="G68" s="37">
        <v>0</v>
      </c>
      <c r="H68" s="37">
        <v>0</v>
      </c>
      <c r="I68" s="37">
        <v>0</v>
      </c>
      <c r="J68" s="37">
        <v>0</v>
      </c>
      <c r="K68" s="37">
        <v>0</v>
      </c>
      <c r="L68" s="37">
        <v>0</v>
      </c>
      <c r="M68" s="37">
        <v>0</v>
      </c>
      <c r="N68" s="37">
        <v>0</v>
      </c>
    </row>
    <row r="69" spans="1:14" s="34" customFormat="1" x14ac:dyDescent="0.25">
      <c r="A69" s="26" t="s">
        <v>303</v>
      </c>
      <c r="B69" s="26" t="s">
        <v>102</v>
      </c>
      <c r="C69" s="26" t="s">
        <v>234</v>
      </c>
      <c r="D69" s="26" t="s">
        <v>233</v>
      </c>
      <c r="E69" s="26" t="s">
        <v>236</v>
      </c>
      <c r="F69" s="37">
        <v>8429.82</v>
      </c>
      <c r="G69" s="37">
        <v>0</v>
      </c>
      <c r="H69" s="37">
        <v>0</v>
      </c>
      <c r="I69" s="37">
        <v>0</v>
      </c>
      <c r="J69" s="37">
        <v>0</v>
      </c>
      <c r="K69" s="37">
        <v>0</v>
      </c>
      <c r="L69" s="37">
        <v>0</v>
      </c>
      <c r="M69" s="37">
        <v>0</v>
      </c>
      <c r="N69" s="37">
        <v>0</v>
      </c>
    </row>
    <row r="70" spans="1:14" s="34" customFormat="1" x14ac:dyDescent="0.25">
      <c r="A70" s="26" t="s">
        <v>303</v>
      </c>
      <c r="B70" s="26" t="s">
        <v>102</v>
      </c>
      <c r="C70" s="26" t="s">
        <v>234</v>
      </c>
      <c r="D70" s="26" t="s">
        <v>233</v>
      </c>
      <c r="E70" s="26" t="s">
        <v>232</v>
      </c>
      <c r="F70" s="37">
        <v>123970</v>
      </c>
      <c r="G70" s="37">
        <v>0</v>
      </c>
      <c r="H70" s="37">
        <v>0</v>
      </c>
      <c r="I70" s="37">
        <v>0</v>
      </c>
      <c r="J70" s="37">
        <v>0</v>
      </c>
      <c r="K70" s="37">
        <v>0</v>
      </c>
      <c r="L70" s="37">
        <v>0</v>
      </c>
      <c r="M70" s="37">
        <v>0</v>
      </c>
      <c r="N70" s="37">
        <v>0</v>
      </c>
    </row>
    <row r="71" spans="1:14" s="34" customFormat="1" x14ac:dyDescent="0.25">
      <c r="A71" s="26" t="s">
        <v>303</v>
      </c>
      <c r="B71" s="26" t="s">
        <v>102</v>
      </c>
      <c r="C71" s="26" t="s">
        <v>234</v>
      </c>
      <c r="D71" s="26" t="s">
        <v>233</v>
      </c>
      <c r="E71" s="26" t="s">
        <v>241</v>
      </c>
      <c r="F71" s="37">
        <v>47900.15</v>
      </c>
      <c r="G71" s="37">
        <v>0</v>
      </c>
      <c r="H71" s="37">
        <v>0</v>
      </c>
      <c r="I71" s="37">
        <v>0</v>
      </c>
      <c r="J71" s="37">
        <v>0</v>
      </c>
      <c r="K71" s="37">
        <v>0</v>
      </c>
      <c r="L71" s="37">
        <v>0</v>
      </c>
      <c r="M71" s="37">
        <v>0</v>
      </c>
      <c r="N71" s="37">
        <v>0</v>
      </c>
    </row>
    <row r="72" spans="1:14" s="34" customFormat="1" x14ac:dyDescent="0.25">
      <c r="A72" s="26" t="s">
        <v>302</v>
      </c>
      <c r="B72" s="26" t="s">
        <v>183</v>
      </c>
      <c r="C72" s="26" t="s">
        <v>234</v>
      </c>
      <c r="D72" s="26" t="s">
        <v>233</v>
      </c>
      <c r="E72" s="26" t="s">
        <v>237</v>
      </c>
      <c r="F72" s="37">
        <v>5600</v>
      </c>
      <c r="G72" s="37">
        <v>0</v>
      </c>
      <c r="H72" s="37">
        <v>5600</v>
      </c>
      <c r="I72" s="28">
        <v>4679.43</v>
      </c>
      <c r="J72" s="28">
        <v>0</v>
      </c>
      <c r="K72" s="29">
        <v>0</v>
      </c>
      <c r="L72" s="37">
        <v>4679.43</v>
      </c>
      <c r="M72" s="28">
        <v>920.57</v>
      </c>
      <c r="N72" s="27">
        <v>0.16438800000000001</v>
      </c>
    </row>
    <row r="73" spans="1:14" s="34" customFormat="1" x14ac:dyDescent="0.25">
      <c r="A73" s="26" t="s">
        <v>302</v>
      </c>
      <c r="B73" s="26" t="s">
        <v>183</v>
      </c>
      <c r="C73" s="26" t="s">
        <v>234</v>
      </c>
      <c r="D73" s="26" t="s">
        <v>233</v>
      </c>
      <c r="E73" s="26" t="s">
        <v>236</v>
      </c>
      <c r="F73" s="37">
        <v>156.80000000000001</v>
      </c>
      <c r="G73" s="37">
        <v>0</v>
      </c>
      <c r="H73" s="37">
        <v>156.80000000000001</v>
      </c>
      <c r="I73" s="28">
        <v>131.02000000000001</v>
      </c>
      <c r="J73" s="28">
        <v>0</v>
      </c>
      <c r="K73" s="29">
        <v>0</v>
      </c>
      <c r="L73" s="37">
        <v>131.02000000000001</v>
      </c>
      <c r="M73" s="28">
        <v>25.78</v>
      </c>
      <c r="N73" s="27">
        <v>0.164413</v>
      </c>
    </row>
    <row r="74" spans="1:14" s="34" customFormat="1" x14ac:dyDescent="0.25">
      <c r="A74" s="26" t="s">
        <v>301</v>
      </c>
      <c r="B74" s="26" t="s">
        <v>104</v>
      </c>
      <c r="C74" s="26" t="s">
        <v>234</v>
      </c>
      <c r="D74" s="26" t="s">
        <v>233</v>
      </c>
      <c r="E74" s="26" t="s">
        <v>237</v>
      </c>
      <c r="F74" s="37">
        <v>83800</v>
      </c>
      <c r="G74" s="37">
        <v>0</v>
      </c>
      <c r="H74" s="37">
        <v>83800</v>
      </c>
      <c r="I74" s="28">
        <v>82541.42</v>
      </c>
      <c r="J74" s="28">
        <v>0</v>
      </c>
      <c r="K74" s="29">
        <v>0</v>
      </c>
      <c r="L74" s="37">
        <v>82541.42</v>
      </c>
      <c r="M74" s="28">
        <v>1258.58</v>
      </c>
      <c r="N74" s="27">
        <v>1.5018999999999999E-2</v>
      </c>
    </row>
    <row r="75" spans="1:14" s="34" customFormat="1" x14ac:dyDescent="0.25">
      <c r="A75" s="26" t="s">
        <v>301</v>
      </c>
      <c r="B75" s="26" t="s">
        <v>104</v>
      </c>
      <c r="C75" s="26" t="s">
        <v>234</v>
      </c>
      <c r="D75" s="26" t="s">
        <v>233</v>
      </c>
      <c r="E75" s="26" t="s">
        <v>236</v>
      </c>
      <c r="F75" s="37">
        <v>2799.44</v>
      </c>
      <c r="G75" s="37">
        <v>0</v>
      </c>
      <c r="H75" s="37">
        <v>2799.44</v>
      </c>
      <c r="I75" s="28">
        <v>2716.79</v>
      </c>
      <c r="J75" s="28">
        <v>0</v>
      </c>
      <c r="K75" s="29">
        <v>0</v>
      </c>
      <c r="L75" s="37">
        <v>2716.79</v>
      </c>
      <c r="M75" s="28">
        <v>82.65</v>
      </c>
      <c r="N75" s="27">
        <v>2.9524000000000002E-2</v>
      </c>
    </row>
    <row r="76" spans="1:14" s="34" customFormat="1" x14ac:dyDescent="0.25">
      <c r="A76" s="26" t="s">
        <v>301</v>
      </c>
      <c r="B76" s="26" t="s">
        <v>104</v>
      </c>
      <c r="C76" s="26" t="s">
        <v>234</v>
      </c>
      <c r="D76" s="26" t="s">
        <v>233</v>
      </c>
      <c r="E76" s="26" t="s">
        <v>232</v>
      </c>
      <c r="F76" s="37">
        <v>16180</v>
      </c>
      <c r="G76" s="37">
        <v>0</v>
      </c>
      <c r="H76" s="37">
        <v>16180</v>
      </c>
      <c r="I76" s="28">
        <v>14486.79</v>
      </c>
      <c r="J76" s="28">
        <v>0</v>
      </c>
      <c r="K76" s="29">
        <v>0</v>
      </c>
      <c r="L76" s="37">
        <v>14486.79</v>
      </c>
      <c r="M76" s="28">
        <v>1693.21</v>
      </c>
      <c r="N76" s="27">
        <v>0.104648</v>
      </c>
    </row>
    <row r="77" spans="1:14" s="34" customFormat="1" x14ac:dyDescent="0.25">
      <c r="A77" s="26" t="s">
        <v>300</v>
      </c>
      <c r="B77" s="26" t="s">
        <v>105</v>
      </c>
      <c r="C77" s="26" t="s">
        <v>234</v>
      </c>
      <c r="D77" s="26" t="s">
        <v>233</v>
      </c>
      <c r="E77" s="26" t="s">
        <v>241</v>
      </c>
      <c r="F77" s="37">
        <v>690245</v>
      </c>
      <c r="G77" s="37">
        <v>0</v>
      </c>
      <c r="H77" s="37">
        <v>0</v>
      </c>
      <c r="I77" s="37">
        <v>0</v>
      </c>
      <c r="J77" s="37">
        <v>0</v>
      </c>
      <c r="K77" s="37">
        <v>0</v>
      </c>
      <c r="L77" s="37">
        <v>0</v>
      </c>
      <c r="M77" s="37">
        <v>0</v>
      </c>
      <c r="N77" s="37">
        <v>0</v>
      </c>
    </row>
    <row r="78" spans="1:14" s="34" customFormat="1" x14ac:dyDescent="0.25">
      <c r="A78" s="26" t="s">
        <v>300</v>
      </c>
      <c r="B78" s="26" t="s">
        <v>105</v>
      </c>
      <c r="C78" s="26" t="s">
        <v>234</v>
      </c>
      <c r="D78" s="26" t="s">
        <v>233</v>
      </c>
      <c r="E78" s="26" t="s">
        <v>232</v>
      </c>
      <c r="F78" s="37">
        <f>403150+36180</f>
        <v>439330</v>
      </c>
      <c r="G78" s="37">
        <v>0</v>
      </c>
      <c r="H78" s="37">
        <v>0</v>
      </c>
      <c r="I78" s="37">
        <v>0</v>
      </c>
      <c r="J78" s="37">
        <v>0</v>
      </c>
      <c r="K78" s="37">
        <v>0</v>
      </c>
      <c r="L78" s="37">
        <v>0</v>
      </c>
      <c r="M78" s="37">
        <v>0</v>
      </c>
      <c r="N78" s="37">
        <v>0</v>
      </c>
    </row>
    <row r="79" spans="1:14" s="34" customFormat="1" x14ac:dyDescent="0.25">
      <c r="A79" s="26" t="s">
        <v>300</v>
      </c>
      <c r="B79" s="26" t="s">
        <v>105</v>
      </c>
      <c r="C79" s="26" t="s">
        <v>234</v>
      </c>
      <c r="D79" s="26" t="s">
        <v>233</v>
      </c>
      <c r="E79" s="26" t="s">
        <v>237</v>
      </c>
      <c r="F79" s="37">
        <v>433250</v>
      </c>
      <c r="G79" s="37">
        <v>0</v>
      </c>
      <c r="H79" s="37">
        <v>0</v>
      </c>
      <c r="I79" s="37">
        <v>0</v>
      </c>
      <c r="J79" s="37">
        <v>0</v>
      </c>
      <c r="K79" s="37">
        <v>0</v>
      </c>
      <c r="L79" s="37">
        <v>0</v>
      </c>
      <c r="M79" s="37">
        <v>0</v>
      </c>
      <c r="N79" s="37">
        <v>0</v>
      </c>
    </row>
    <row r="80" spans="1:14" s="34" customFormat="1" x14ac:dyDescent="0.25">
      <c r="A80" s="26" t="s">
        <v>300</v>
      </c>
      <c r="B80" s="26" t="s">
        <v>105</v>
      </c>
      <c r="C80" s="26" t="s">
        <v>234</v>
      </c>
      <c r="D80" s="26" t="s">
        <v>233</v>
      </c>
      <c r="E80" s="26" t="s">
        <v>239</v>
      </c>
      <c r="F80" s="37">
        <f>80000+21663</f>
        <v>101663</v>
      </c>
      <c r="G80" s="37">
        <v>0</v>
      </c>
      <c r="H80" s="37">
        <v>0</v>
      </c>
      <c r="I80" s="37">
        <v>0</v>
      </c>
      <c r="J80" s="37">
        <v>0</v>
      </c>
      <c r="K80" s="37">
        <v>0</v>
      </c>
      <c r="L80" s="37">
        <v>0</v>
      </c>
      <c r="M80" s="37">
        <v>0</v>
      </c>
      <c r="N80" s="37">
        <v>0</v>
      </c>
    </row>
    <row r="81" spans="1:14" s="34" customFormat="1" x14ac:dyDescent="0.25">
      <c r="A81" s="26" t="s">
        <v>299</v>
      </c>
      <c r="B81" s="26" t="s">
        <v>107</v>
      </c>
      <c r="C81" s="26" t="s">
        <v>234</v>
      </c>
      <c r="D81" s="26" t="s">
        <v>233</v>
      </c>
      <c r="E81" s="26" t="s">
        <v>237</v>
      </c>
      <c r="F81" s="37">
        <v>6000</v>
      </c>
      <c r="G81" s="37">
        <v>0</v>
      </c>
      <c r="H81" s="37">
        <v>6000</v>
      </c>
      <c r="I81" s="28">
        <v>0</v>
      </c>
      <c r="J81" s="28">
        <v>0</v>
      </c>
      <c r="K81" s="29">
        <v>0</v>
      </c>
      <c r="L81" s="37">
        <v>0</v>
      </c>
      <c r="M81" s="28">
        <v>6000</v>
      </c>
      <c r="N81" s="27">
        <v>1</v>
      </c>
    </row>
    <row r="82" spans="1:14" s="34" customFormat="1" x14ac:dyDescent="0.25">
      <c r="A82" s="26" t="s">
        <v>299</v>
      </c>
      <c r="B82" s="26" t="s">
        <v>107</v>
      </c>
      <c r="C82" s="26" t="s">
        <v>234</v>
      </c>
      <c r="D82" s="26" t="s">
        <v>233</v>
      </c>
      <c r="E82" s="26" t="s">
        <v>236</v>
      </c>
      <c r="F82" s="37">
        <v>168</v>
      </c>
      <c r="G82" s="37">
        <v>0</v>
      </c>
      <c r="H82" s="37">
        <v>168</v>
      </c>
      <c r="I82" s="28">
        <v>0</v>
      </c>
      <c r="J82" s="28">
        <v>0</v>
      </c>
      <c r="K82" s="29">
        <v>0</v>
      </c>
      <c r="L82" s="37">
        <v>0</v>
      </c>
      <c r="M82" s="28">
        <v>168</v>
      </c>
      <c r="N82" s="27">
        <v>1</v>
      </c>
    </row>
    <row r="83" spans="1:14" s="34" customFormat="1" x14ac:dyDescent="0.25">
      <c r="A83" s="26" t="s">
        <v>298</v>
      </c>
      <c r="B83" s="26" t="s">
        <v>185</v>
      </c>
      <c r="C83" s="26" t="s">
        <v>234</v>
      </c>
      <c r="D83" s="26" t="s">
        <v>233</v>
      </c>
      <c r="E83" s="26" t="s">
        <v>237</v>
      </c>
      <c r="F83" s="37">
        <v>7263</v>
      </c>
      <c r="G83" s="37">
        <v>0</v>
      </c>
      <c r="H83" s="37">
        <v>7263</v>
      </c>
      <c r="I83" s="28">
        <v>4768.0200000000004</v>
      </c>
      <c r="J83" s="28">
        <v>0</v>
      </c>
      <c r="K83" s="29">
        <v>0</v>
      </c>
      <c r="L83" s="37">
        <v>4768.0200000000004</v>
      </c>
      <c r="M83" s="28">
        <v>2494.98</v>
      </c>
      <c r="N83" s="27">
        <v>0.34351900000000002</v>
      </c>
    </row>
    <row r="84" spans="1:14" s="34" customFormat="1" x14ac:dyDescent="0.25">
      <c r="A84" s="26" t="s">
        <v>298</v>
      </c>
      <c r="B84" s="26" t="s">
        <v>185</v>
      </c>
      <c r="C84" s="26" t="s">
        <v>234</v>
      </c>
      <c r="D84" s="26" t="s">
        <v>233</v>
      </c>
      <c r="E84" s="26" t="s">
        <v>236</v>
      </c>
      <c r="F84" s="37">
        <v>203.36</v>
      </c>
      <c r="G84" s="37">
        <v>0</v>
      </c>
      <c r="H84" s="37">
        <v>203.36</v>
      </c>
      <c r="I84" s="28">
        <v>133.5</v>
      </c>
      <c r="J84" s="28">
        <v>0</v>
      </c>
      <c r="K84" s="29">
        <v>0</v>
      </c>
      <c r="L84" s="37">
        <v>133.5</v>
      </c>
      <c r="M84" s="28">
        <v>69.86</v>
      </c>
      <c r="N84" s="27">
        <v>0.34352899999999997</v>
      </c>
    </row>
    <row r="85" spans="1:14" s="34" customFormat="1" x14ac:dyDescent="0.25">
      <c r="A85" s="26" t="s">
        <v>297</v>
      </c>
      <c r="B85" s="26" t="s">
        <v>146</v>
      </c>
      <c r="C85" s="26" t="s">
        <v>234</v>
      </c>
      <c r="D85" s="26" t="s">
        <v>233</v>
      </c>
      <c r="E85" s="26" t="s">
        <v>237</v>
      </c>
      <c r="F85" s="37">
        <v>53000</v>
      </c>
      <c r="G85" s="37">
        <v>2000</v>
      </c>
      <c r="H85" s="37">
        <v>55000</v>
      </c>
      <c r="I85" s="28">
        <v>51856.25</v>
      </c>
      <c r="J85" s="28">
        <v>0</v>
      </c>
      <c r="K85" s="29">
        <v>0</v>
      </c>
      <c r="L85" s="37">
        <v>51856.25</v>
      </c>
      <c r="M85" s="28">
        <v>3143.75</v>
      </c>
      <c r="N85" s="27">
        <v>5.7159000000000001E-2</v>
      </c>
    </row>
    <row r="86" spans="1:14" s="34" customFormat="1" x14ac:dyDescent="0.25">
      <c r="A86" s="26" t="s">
        <v>297</v>
      </c>
      <c r="B86" s="26" t="s">
        <v>146</v>
      </c>
      <c r="C86" s="26" t="s">
        <v>234</v>
      </c>
      <c r="D86" s="26" t="s">
        <v>233</v>
      </c>
      <c r="E86" s="26" t="s">
        <v>236</v>
      </c>
      <c r="F86" s="37">
        <v>1484</v>
      </c>
      <c r="G86" s="37">
        <v>0</v>
      </c>
      <c r="H86" s="37">
        <v>1484</v>
      </c>
      <c r="I86" s="28">
        <v>1451.97</v>
      </c>
      <c r="J86" s="28">
        <v>0</v>
      </c>
      <c r="K86" s="29">
        <v>0</v>
      </c>
      <c r="L86" s="37">
        <v>1451.97</v>
      </c>
      <c r="M86" s="28">
        <v>32.03</v>
      </c>
      <c r="N86" s="27">
        <v>2.1583999999999999E-2</v>
      </c>
    </row>
    <row r="87" spans="1:14" s="34" customFormat="1" x14ac:dyDescent="0.25">
      <c r="A87" s="26" t="s">
        <v>296</v>
      </c>
      <c r="B87" s="26" t="s">
        <v>187</v>
      </c>
      <c r="C87" s="26" t="s">
        <v>234</v>
      </c>
      <c r="D87" s="26" t="s">
        <v>233</v>
      </c>
      <c r="E87" s="26" t="s">
        <v>237</v>
      </c>
      <c r="F87" s="37">
        <v>2620</v>
      </c>
      <c r="G87" s="37">
        <v>0</v>
      </c>
      <c r="H87" s="37">
        <v>2620</v>
      </c>
      <c r="I87" s="28">
        <v>191.37</v>
      </c>
      <c r="J87" s="28">
        <v>0</v>
      </c>
      <c r="K87" s="29">
        <v>0</v>
      </c>
      <c r="L87" s="37">
        <v>191.37</v>
      </c>
      <c r="M87" s="28">
        <v>2428.63</v>
      </c>
      <c r="N87" s="27">
        <v>0.92695799999999995</v>
      </c>
    </row>
    <row r="88" spans="1:14" s="34" customFormat="1" x14ac:dyDescent="0.25">
      <c r="A88" s="26" t="s">
        <v>296</v>
      </c>
      <c r="B88" s="26" t="s">
        <v>187</v>
      </c>
      <c r="C88" s="26" t="s">
        <v>234</v>
      </c>
      <c r="D88" s="26" t="s">
        <v>233</v>
      </c>
      <c r="E88" s="26" t="s">
        <v>236</v>
      </c>
      <c r="F88" s="37">
        <v>227.36</v>
      </c>
      <c r="G88" s="37">
        <v>0</v>
      </c>
      <c r="H88" s="37">
        <v>227.36</v>
      </c>
      <c r="I88" s="28">
        <v>26.78</v>
      </c>
      <c r="J88" s="28">
        <v>0</v>
      </c>
      <c r="K88" s="29">
        <v>0</v>
      </c>
      <c r="L88" s="37">
        <v>26.78</v>
      </c>
      <c r="M88" s="28">
        <v>200.58</v>
      </c>
      <c r="N88" s="27">
        <v>0.88221300000000002</v>
      </c>
    </row>
    <row r="89" spans="1:14" s="34" customFormat="1" x14ac:dyDescent="0.25">
      <c r="A89" s="26" t="s">
        <v>296</v>
      </c>
      <c r="B89" s="26" t="s">
        <v>187</v>
      </c>
      <c r="C89" s="26" t="s">
        <v>234</v>
      </c>
      <c r="D89" s="26" t="s">
        <v>233</v>
      </c>
      <c r="E89" s="26" t="s">
        <v>232</v>
      </c>
      <c r="F89" s="37">
        <v>5500</v>
      </c>
      <c r="G89" s="37">
        <v>0</v>
      </c>
      <c r="H89" s="37">
        <v>5500</v>
      </c>
      <c r="I89" s="28">
        <v>765</v>
      </c>
      <c r="J89" s="28">
        <v>0</v>
      </c>
      <c r="K89" s="29">
        <v>0</v>
      </c>
      <c r="L89" s="37">
        <v>765</v>
      </c>
      <c r="M89" s="28">
        <v>4735</v>
      </c>
      <c r="N89" s="27">
        <v>0.86090900000000004</v>
      </c>
    </row>
    <row r="90" spans="1:14" s="34" customFormat="1" x14ac:dyDescent="0.25">
      <c r="A90" s="26" t="s">
        <v>295</v>
      </c>
      <c r="B90" s="26" t="s">
        <v>147</v>
      </c>
      <c r="C90" s="26" t="s">
        <v>234</v>
      </c>
      <c r="D90" s="26" t="s">
        <v>233</v>
      </c>
      <c r="E90" s="26" t="s">
        <v>237</v>
      </c>
      <c r="F90" s="37">
        <v>8500</v>
      </c>
      <c r="G90" s="37">
        <v>0</v>
      </c>
      <c r="H90" s="37">
        <v>8500</v>
      </c>
      <c r="I90" s="28">
        <v>6332.5</v>
      </c>
      <c r="J90" s="28">
        <v>0</v>
      </c>
      <c r="K90" s="29">
        <v>0</v>
      </c>
      <c r="L90" s="37">
        <v>6332.5</v>
      </c>
      <c r="M90" s="28">
        <v>2167.5</v>
      </c>
      <c r="N90" s="27">
        <v>0.255</v>
      </c>
    </row>
    <row r="91" spans="1:14" s="34" customFormat="1" x14ac:dyDescent="0.25">
      <c r="A91" s="26" t="s">
        <v>295</v>
      </c>
      <c r="B91" s="26" t="s">
        <v>147</v>
      </c>
      <c r="C91" s="26" t="s">
        <v>234</v>
      </c>
      <c r="D91" s="26" t="s">
        <v>233</v>
      </c>
      <c r="E91" s="26" t="s">
        <v>236</v>
      </c>
      <c r="F91" s="37">
        <v>238</v>
      </c>
      <c r="G91" s="37">
        <v>0</v>
      </c>
      <c r="H91" s="37">
        <v>238</v>
      </c>
      <c r="I91" s="28">
        <v>177.31</v>
      </c>
      <c r="J91" s="28">
        <v>0</v>
      </c>
      <c r="K91" s="29">
        <v>0</v>
      </c>
      <c r="L91" s="37">
        <v>177.31</v>
      </c>
      <c r="M91" s="28">
        <v>60.69</v>
      </c>
      <c r="N91" s="27">
        <v>0.255</v>
      </c>
    </row>
    <row r="92" spans="1:14" s="34" customFormat="1" x14ac:dyDescent="0.25">
      <c r="A92" s="26" t="s">
        <v>294</v>
      </c>
      <c r="B92" s="26" t="s">
        <v>171</v>
      </c>
      <c r="C92" s="26" t="s">
        <v>234</v>
      </c>
      <c r="D92" s="26" t="s">
        <v>233</v>
      </c>
      <c r="E92" s="26" t="s">
        <v>237</v>
      </c>
      <c r="F92" s="37">
        <v>19000</v>
      </c>
      <c r="G92" s="37">
        <v>0</v>
      </c>
      <c r="H92" s="37">
        <v>19000</v>
      </c>
      <c r="I92" s="28">
        <v>2091.13</v>
      </c>
      <c r="J92" s="28">
        <v>0</v>
      </c>
      <c r="K92" s="29">
        <v>0</v>
      </c>
      <c r="L92" s="37">
        <v>2091.13</v>
      </c>
      <c r="M92" s="28">
        <v>16908.87</v>
      </c>
      <c r="N92" s="27">
        <v>0.88994099999999998</v>
      </c>
    </row>
    <row r="93" spans="1:14" s="34" customFormat="1" x14ac:dyDescent="0.25">
      <c r="A93" s="26" t="s">
        <v>294</v>
      </c>
      <c r="B93" s="26" t="s">
        <v>171</v>
      </c>
      <c r="C93" s="26" t="s">
        <v>234</v>
      </c>
      <c r="D93" s="26" t="s">
        <v>233</v>
      </c>
      <c r="E93" s="26" t="s">
        <v>236</v>
      </c>
      <c r="F93" s="37">
        <v>532</v>
      </c>
      <c r="G93" s="37">
        <v>0</v>
      </c>
      <c r="H93" s="37">
        <v>532</v>
      </c>
      <c r="I93" s="28">
        <v>58.55</v>
      </c>
      <c r="J93" s="28">
        <v>0</v>
      </c>
      <c r="K93" s="29">
        <v>0</v>
      </c>
      <c r="L93" s="37">
        <v>58.55</v>
      </c>
      <c r="M93" s="28">
        <v>473.45</v>
      </c>
      <c r="N93" s="27">
        <v>0.88994399999999996</v>
      </c>
    </row>
    <row r="94" spans="1:14" s="34" customFormat="1" x14ac:dyDescent="0.25">
      <c r="A94" s="26" t="s">
        <v>293</v>
      </c>
      <c r="B94" s="26" t="s">
        <v>189</v>
      </c>
      <c r="C94" s="26" t="s">
        <v>234</v>
      </c>
      <c r="D94" s="26" t="s">
        <v>233</v>
      </c>
      <c r="E94" s="26" t="s">
        <v>237</v>
      </c>
      <c r="F94" s="37">
        <v>15600</v>
      </c>
      <c r="G94" s="37">
        <v>0</v>
      </c>
      <c r="H94" s="37">
        <v>15600</v>
      </c>
      <c r="I94" s="28">
        <v>10320.56</v>
      </c>
      <c r="J94" s="28">
        <v>0</v>
      </c>
      <c r="K94" s="29">
        <v>0</v>
      </c>
      <c r="L94" s="37">
        <v>10320.56</v>
      </c>
      <c r="M94" s="28">
        <v>5279.44</v>
      </c>
      <c r="N94" s="27">
        <v>0.338426</v>
      </c>
    </row>
    <row r="95" spans="1:14" s="34" customFormat="1" x14ac:dyDescent="0.25">
      <c r="A95" s="26" t="s">
        <v>293</v>
      </c>
      <c r="B95" s="26" t="s">
        <v>189</v>
      </c>
      <c r="C95" s="26" t="s">
        <v>234</v>
      </c>
      <c r="D95" s="26" t="s">
        <v>233</v>
      </c>
      <c r="E95" s="26" t="s">
        <v>236</v>
      </c>
      <c r="F95" s="37">
        <v>436.8</v>
      </c>
      <c r="G95" s="37">
        <v>0</v>
      </c>
      <c r="H95" s="37">
        <v>436.8</v>
      </c>
      <c r="I95" s="28">
        <v>288.98</v>
      </c>
      <c r="J95" s="28">
        <v>0</v>
      </c>
      <c r="K95" s="29">
        <v>0</v>
      </c>
      <c r="L95" s="37">
        <v>288.98</v>
      </c>
      <c r="M95" s="28">
        <v>147.82</v>
      </c>
      <c r="N95" s="27">
        <v>0.33841599999999999</v>
      </c>
    </row>
    <row r="96" spans="1:14" s="34" customFormat="1" x14ac:dyDescent="0.25">
      <c r="A96" s="26" t="s">
        <v>292</v>
      </c>
      <c r="B96" s="26" t="s">
        <v>191</v>
      </c>
      <c r="C96" s="26" t="s">
        <v>234</v>
      </c>
      <c r="D96" s="26" t="s">
        <v>233</v>
      </c>
      <c r="E96" s="26" t="s">
        <v>237</v>
      </c>
      <c r="F96" s="37">
        <v>14350</v>
      </c>
      <c r="G96" s="37">
        <v>0</v>
      </c>
      <c r="H96" s="37">
        <v>14350</v>
      </c>
      <c r="I96" s="28">
        <v>12402.65</v>
      </c>
      <c r="J96" s="28">
        <v>0</v>
      </c>
      <c r="K96" s="29">
        <v>0</v>
      </c>
      <c r="L96" s="37">
        <v>12402.65</v>
      </c>
      <c r="M96" s="28">
        <v>1947.35</v>
      </c>
      <c r="N96" s="27">
        <v>0.13570399999999999</v>
      </c>
    </row>
    <row r="97" spans="1:14" s="34" customFormat="1" x14ac:dyDescent="0.25">
      <c r="A97" s="26" t="s">
        <v>292</v>
      </c>
      <c r="B97" s="26" t="s">
        <v>191</v>
      </c>
      <c r="C97" s="26" t="s">
        <v>234</v>
      </c>
      <c r="D97" s="26" t="s">
        <v>233</v>
      </c>
      <c r="E97" s="26" t="s">
        <v>236</v>
      </c>
      <c r="F97" s="37">
        <v>401.8</v>
      </c>
      <c r="G97" s="37">
        <v>0</v>
      </c>
      <c r="H97" s="37">
        <v>401.8</v>
      </c>
      <c r="I97" s="28">
        <v>347.27</v>
      </c>
      <c r="J97" s="28">
        <v>0</v>
      </c>
      <c r="K97" s="29">
        <v>0</v>
      </c>
      <c r="L97" s="37">
        <v>347.27</v>
      </c>
      <c r="M97" s="28">
        <v>54.53</v>
      </c>
      <c r="N97" s="27">
        <v>0.135714</v>
      </c>
    </row>
    <row r="98" spans="1:14" s="34" customFormat="1" x14ac:dyDescent="0.25">
      <c r="A98" s="26" t="s">
        <v>291</v>
      </c>
      <c r="B98" s="26" t="s">
        <v>148</v>
      </c>
      <c r="C98" s="26" t="s">
        <v>234</v>
      </c>
      <c r="D98" s="26" t="s">
        <v>233</v>
      </c>
      <c r="E98" s="26" t="s">
        <v>237</v>
      </c>
      <c r="F98" s="37">
        <v>28831</v>
      </c>
      <c r="G98" s="37">
        <v>0</v>
      </c>
      <c r="H98" s="37">
        <v>28831</v>
      </c>
      <c r="I98" s="28">
        <v>24646.080000000002</v>
      </c>
      <c r="J98" s="28">
        <v>0</v>
      </c>
      <c r="K98" s="29">
        <v>0</v>
      </c>
      <c r="L98" s="37">
        <v>24646.080000000002</v>
      </c>
      <c r="M98" s="28">
        <v>4184.92</v>
      </c>
      <c r="N98" s="27">
        <v>0.145153</v>
      </c>
    </row>
    <row r="99" spans="1:14" s="34" customFormat="1" x14ac:dyDescent="0.25">
      <c r="A99" s="26" t="s">
        <v>291</v>
      </c>
      <c r="B99" s="26" t="s">
        <v>148</v>
      </c>
      <c r="C99" s="26" t="s">
        <v>234</v>
      </c>
      <c r="D99" s="26" t="s">
        <v>233</v>
      </c>
      <c r="E99" s="26" t="s">
        <v>236</v>
      </c>
      <c r="F99" s="37">
        <v>1309.5899999999999</v>
      </c>
      <c r="G99" s="37">
        <v>0</v>
      </c>
      <c r="H99" s="37">
        <v>1309.5899999999999</v>
      </c>
      <c r="I99" s="28">
        <v>1015.21</v>
      </c>
      <c r="J99" s="28">
        <v>0</v>
      </c>
      <c r="K99" s="29">
        <v>0</v>
      </c>
      <c r="L99" s="37">
        <v>1015.21</v>
      </c>
      <c r="M99" s="28">
        <v>294.38</v>
      </c>
      <c r="N99" s="27">
        <v>0.22478799999999999</v>
      </c>
    </row>
    <row r="100" spans="1:14" s="34" customFormat="1" x14ac:dyDescent="0.25">
      <c r="A100" s="26" t="s">
        <v>291</v>
      </c>
      <c r="B100" s="26" t="s">
        <v>148</v>
      </c>
      <c r="C100" s="26" t="s">
        <v>234</v>
      </c>
      <c r="D100" s="26" t="s">
        <v>233</v>
      </c>
      <c r="E100" s="26" t="s">
        <v>232</v>
      </c>
      <c r="F100" s="37">
        <v>17940</v>
      </c>
      <c r="G100" s="37">
        <v>0</v>
      </c>
      <c r="H100" s="37">
        <v>17940</v>
      </c>
      <c r="I100" s="28">
        <v>11611.33</v>
      </c>
      <c r="J100" s="28">
        <v>0</v>
      </c>
      <c r="K100" s="29">
        <v>0</v>
      </c>
      <c r="L100" s="37">
        <v>11611.33</v>
      </c>
      <c r="M100" s="28">
        <v>6328.67</v>
      </c>
      <c r="N100" s="27">
        <v>0.352769</v>
      </c>
    </row>
    <row r="101" spans="1:14" s="34" customFormat="1" x14ac:dyDescent="0.25">
      <c r="A101" s="26" t="s">
        <v>290</v>
      </c>
      <c r="B101" s="26" t="s">
        <v>193</v>
      </c>
      <c r="C101" s="26" t="s">
        <v>234</v>
      </c>
      <c r="D101" s="26" t="s">
        <v>233</v>
      </c>
      <c r="E101" s="26" t="s">
        <v>237</v>
      </c>
      <c r="F101" s="37">
        <v>3500</v>
      </c>
      <c r="G101" s="37">
        <v>0</v>
      </c>
      <c r="H101" s="37">
        <v>3500</v>
      </c>
      <c r="I101" s="28">
        <v>3486.03</v>
      </c>
      <c r="J101" s="28">
        <v>0</v>
      </c>
      <c r="K101" s="29">
        <v>0</v>
      </c>
      <c r="L101" s="37">
        <v>3486.03</v>
      </c>
      <c r="M101" s="28">
        <v>13.97</v>
      </c>
      <c r="N101" s="27">
        <v>3.9909999999999998E-3</v>
      </c>
    </row>
    <row r="102" spans="1:14" s="34" customFormat="1" x14ac:dyDescent="0.25">
      <c r="A102" s="26" t="s">
        <v>290</v>
      </c>
      <c r="B102" s="26" t="s">
        <v>193</v>
      </c>
      <c r="C102" s="26" t="s">
        <v>234</v>
      </c>
      <c r="D102" s="26" t="s">
        <v>233</v>
      </c>
      <c r="E102" s="26" t="s">
        <v>236</v>
      </c>
      <c r="F102" s="37">
        <v>98</v>
      </c>
      <c r="G102" s="37">
        <v>0</v>
      </c>
      <c r="H102" s="37">
        <v>98</v>
      </c>
      <c r="I102" s="28">
        <v>97.61</v>
      </c>
      <c r="J102" s="28">
        <v>0</v>
      </c>
      <c r="K102" s="29">
        <v>0</v>
      </c>
      <c r="L102" s="37">
        <v>97.61</v>
      </c>
      <c r="M102" s="28">
        <v>0.39</v>
      </c>
      <c r="N102" s="27">
        <v>3.98E-3</v>
      </c>
    </row>
    <row r="103" spans="1:14" s="34" customFormat="1" x14ac:dyDescent="0.25">
      <c r="A103" s="26" t="s">
        <v>289</v>
      </c>
      <c r="B103" s="26" t="s">
        <v>195</v>
      </c>
      <c r="C103" s="26" t="s">
        <v>234</v>
      </c>
      <c r="D103" s="26" t="s">
        <v>233</v>
      </c>
      <c r="E103" s="26" t="s">
        <v>237</v>
      </c>
      <c r="F103" s="37">
        <v>5600</v>
      </c>
      <c r="G103" s="37">
        <v>1032.8</v>
      </c>
      <c r="H103" s="37">
        <v>6632.8</v>
      </c>
      <c r="I103" s="28">
        <v>6386</v>
      </c>
      <c r="J103" s="28">
        <v>0</v>
      </c>
      <c r="K103" s="29">
        <v>0</v>
      </c>
      <c r="L103" s="37">
        <v>6386</v>
      </c>
      <c r="M103" s="28">
        <v>246.8</v>
      </c>
      <c r="N103" s="27">
        <v>3.7208999999999999E-2</v>
      </c>
    </row>
    <row r="104" spans="1:14" s="34" customFormat="1" x14ac:dyDescent="0.25">
      <c r="A104" s="26" t="s">
        <v>289</v>
      </c>
      <c r="B104" s="26" t="s">
        <v>195</v>
      </c>
      <c r="C104" s="26" t="s">
        <v>234</v>
      </c>
      <c r="D104" s="26" t="s">
        <v>233</v>
      </c>
      <c r="E104" s="26" t="s">
        <v>236</v>
      </c>
      <c r="F104" s="37">
        <v>156.80000000000001</v>
      </c>
      <c r="G104" s="37">
        <v>0</v>
      </c>
      <c r="H104" s="37">
        <v>156.80000000000001</v>
      </c>
      <c r="I104" s="28">
        <v>178.81</v>
      </c>
      <c r="J104" s="28">
        <v>0</v>
      </c>
      <c r="K104" s="29">
        <v>0</v>
      </c>
      <c r="L104" s="37">
        <v>178.81</v>
      </c>
      <c r="M104" s="28">
        <v>-22.01</v>
      </c>
      <c r="N104" s="27">
        <v>-0.14036999999999999</v>
      </c>
    </row>
    <row r="105" spans="1:14" s="34" customFormat="1" x14ac:dyDescent="0.25">
      <c r="A105" s="26" t="s">
        <v>288</v>
      </c>
      <c r="B105" s="26" t="s">
        <v>173</v>
      </c>
      <c r="C105" s="26" t="s">
        <v>234</v>
      </c>
      <c r="D105" s="26" t="s">
        <v>233</v>
      </c>
      <c r="E105" s="26" t="s">
        <v>237</v>
      </c>
      <c r="F105" s="37">
        <v>17000</v>
      </c>
      <c r="G105" s="37">
        <v>0</v>
      </c>
      <c r="H105" s="37">
        <v>17000</v>
      </c>
      <c r="I105" s="28">
        <v>1608.83</v>
      </c>
      <c r="J105" s="28">
        <v>0</v>
      </c>
      <c r="K105" s="29">
        <v>0</v>
      </c>
      <c r="L105" s="37">
        <v>1608.83</v>
      </c>
      <c r="M105" s="28">
        <v>15391.17</v>
      </c>
      <c r="N105" s="27">
        <v>0.90536300000000003</v>
      </c>
    </row>
    <row r="106" spans="1:14" s="34" customFormat="1" x14ac:dyDescent="0.25">
      <c r="A106" s="26" t="s">
        <v>288</v>
      </c>
      <c r="B106" s="26" t="s">
        <v>173</v>
      </c>
      <c r="C106" s="26" t="s">
        <v>234</v>
      </c>
      <c r="D106" s="26" t="s">
        <v>233</v>
      </c>
      <c r="E106" s="26" t="s">
        <v>236</v>
      </c>
      <c r="F106" s="37">
        <v>476</v>
      </c>
      <c r="G106" s="37">
        <v>0</v>
      </c>
      <c r="H106" s="37">
        <v>476</v>
      </c>
      <c r="I106" s="28">
        <v>45.05</v>
      </c>
      <c r="J106" s="28">
        <v>0</v>
      </c>
      <c r="K106" s="29">
        <v>0</v>
      </c>
      <c r="L106" s="37">
        <v>45.05</v>
      </c>
      <c r="M106" s="28">
        <v>430.95</v>
      </c>
      <c r="N106" s="27">
        <v>0.90535699999999997</v>
      </c>
    </row>
    <row r="107" spans="1:14" s="34" customFormat="1" x14ac:dyDescent="0.25">
      <c r="A107" s="26" t="s">
        <v>287</v>
      </c>
      <c r="B107" s="26" t="s">
        <v>197</v>
      </c>
      <c r="C107" s="26" t="s">
        <v>234</v>
      </c>
      <c r="D107" s="26" t="s">
        <v>233</v>
      </c>
      <c r="E107" s="26" t="s">
        <v>237</v>
      </c>
      <c r="F107" s="37">
        <v>23500</v>
      </c>
      <c r="G107" s="37">
        <v>0</v>
      </c>
      <c r="H107" s="37">
        <v>23500</v>
      </c>
      <c r="I107" s="28">
        <v>20266.96</v>
      </c>
      <c r="J107" s="28">
        <v>0</v>
      </c>
      <c r="K107" s="29">
        <v>0</v>
      </c>
      <c r="L107" s="37">
        <v>20266.96</v>
      </c>
      <c r="M107" s="28">
        <v>3233.04</v>
      </c>
      <c r="N107" s="27">
        <v>0.137576</v>
      </c>
    </row>
    <row r="108" spans="1:14" s="34" customFormat="1" x14ac:dyDescent="0.25">
      <c r="A108" s="26" t="s">
        <v>287</v>
      </c>
      <c r="B108" s="26" t="s">
        <v>197</v>
      </c>
      <c r="C108" s="26" t="s">
        <v>234</v>
      </c>
      <c r="D108" s="26" t="s">
        <v>233</v>
      </c>
      <c r="E108" s="26" t="s">
        <v>236</v>
      </c>
      <c r="F108" s="37">
        <v>658</v>
      </c>
      <c r="G108" s="37">
        <v>0</v>
      </c>
      <c r="H108" s="37">
        <v>658</v>
      </c>
      <c r="I108" s="28">
        <v>567.47</v>
      </c>
      <c r="J108" s="28">
        <v>0</v>
      </c>
      <c r="K108" s="29">
        <v>0</v>
      </c>
      <c r="L108" s="37">
        <v>567.47</v>
      </c>
      <c r="M108" s="28">
        <v>90.53</v>
      </c>
      <c r="N108" s="27">
        <v>0.13758400000000001</v>
      </c>
    </row>
    <row r="109" spans="1:14" s="34" customFormat="1" x14ac:dyDescent="0.25">
      <c r="A109" s="26" t="s">
        <v>286</v>
      </c>
      <c r="B109" s="26" t="s">
        <v>175</v>
      </c>
      <c r="C109" s="26" t="s">
        <v>234</v>
      </c>
      <c r="D109" s="26" t="s">
        <v>233</v>
      </c>
      <c r="E109" s="26" t="s">
        <v>237</v>
      </c>
      <c r="F109" s="37">
        <v>0</v>
      </c>
      <c r="G109" s="37">
        <v>0</v>
      </c>
      <c r="H109" s="37">
        <v>0</v>
      </c>
      <c r="I109" s="28">
        <v>45.25</v>
      </c>
      <c r="J109" s="28">
        <v>0</v>
      </c>
      <c r="K109" s="29">
        <v>0</v>
      </c>
      <c r="L109" s="37">
        <v>45.25</v>
      </c>
      <c r="M109" s="28">
        <v>-45.25</v>
      </c>
      <c r="N109" s="27">
        <v>0</v>
      </c>
    </row>
    <row r="110" spans="1:14" s="34" customFormat="1" x14ac:dyDescent="0.25">
      <c r="A110" s="26" t="s">
        <v>286</v>
      </c>
      <c r="B110" s="26" t="s">
        <v>175</v>
      </c>
      <c r="C110" s="26" t="s">
        <v>234</v>
      </c>
      <c r="D110" s="26" t="s">
        <v>233</v>
      </c>
      <c r="E110" s="26" t="s">
        <v>236</v>
      </c>
      <c r="F110" s="37">
        <v>2365.5500000000002</v>
      </c>
      <c r="G110" s="37">
        <v>0</v>
      </c>
      <c r="H110" s="37">
        <v>2365.5500000000002</v>
      </c>
      <c r="I110" s="28">
        <v>1505.71</v>
      </c>
      <c r="J110" s="28">
        <v>0</v>
      </c>
      <c r="K110" s="29">
        <v>0</v>
      </c>
      <c r="L110" s="37">
        <v>1505.71</v>
      </c>
      <c r="M110" s="28">
        <v>859.84</v>
      </c>
      <c r="N110" s="27">
        <v>0.36348399999999997</v>
      </c>
    </row>
    <row r="111" spans="1:14" s="34" customFormat="1" x14ac:dyDescent="0.25">
      <c r="A111" s="26" t="s">
        <v>286</v>
      </c>
      <c r="B111" s="26" t="s">
        <v>175</v>
      </c>
      <c r="C111" s="26" t="s">
        <v>234</v>
      </c>
      <c r="D111" s="26" t="s">
        <v>233</v>
      </c>
      <c r="E111" s="26" t="s">
        <v>232</v>
      </c>
      <c r="F111" s="37">
        <v>84484</v>
      </c>
      <c r="G111" s="37">
        <v>0</v>
      </c>
      <c r="H111" s="37">
        <v>84484</v>
      </c>
      <c r="I111" s="28">
        <v>53729.95</v>
      </c>
      <c r="J111" s="28">
        <v>0</v>
      </c>
      <c r="K111" s="29">
        <v>0</v>
      </c>
      <c r="L111" s="37">
        <v>53729.95</v>
      </c>
      <c r="M111" s="28">
        <v>30754.05</v>
      </c>
      <c r="N111" s="27">
        <v>0.36402200000000001</v>
      </c>
    </row>
    <row r="112" spans="1:14" s="34" customFormat="1" x14ac:dyDescent="0.25">
      <c r="A112" s="26" t="s">
        <v>285</v>
      </c>
      <c r="B112" s="26" t="s">
        <v>149</v>
      </c>
      <c r="C112" s="26" t="s">
        <v>234</v>
      </c>
      <c r="D112" s="26" t="s">
        <v>233</v>
      </c>
      <c r="E112" s="26" t="s">
        <v>237</v>
      </c>
      <c r="F112" s="37">
        <v>400</v>
      </c>
      <c r="G112" s="37">
        <v>0</v>
      </c>
      <c r="H112" s="37">
        <v>400</v>
      </c>
      <c r="I112" s="28">
        <v>316.75</v>
      </c>
      <c r="J112" s="28">
        <v>0</v>
      </c>
      <c r="K112" s="29">
        <v>0</v>
      </c>
      <c r="L112" s="37">
        <v>316.75</v>
      </c>
      <c r="M112" s="28">
        <v>83.25</v>
      </c>
      <c r="N112" s="27">
        <v>0.208125</v>
      </c>
    </row>
    <row r="113" spans="1:14" s="34" customFormat="1" x14ac:dyDescent="0.25">
      <c r="A113" s="26" t="s">
        <v>285</v>
      </c>
      <c r="B113" s="26" t="s">
        <v>149</v>
      </c>
      <c r="C113" s="26" t="s">
        <v>234</v>
      </c>
      <c r="D113" s="26" t="s">
        <v>233</v>
      </c>
      <c r="E113" s="26" t="s">
        <v>236</v>
      </c>
      <c r="F113" s="37">
        <v>3298.79</v>
      </c>
      <c r="G113" s="37">
        <v>0</v>
      </c>
      <c r="H113" s="37">
        <v>3298.79</v>
      </c>
      <c r="I113" s="28">
        <v>2629.19</v>
      </c>
      <c r="J113" s="28">
        <v>0</v>
      </c>
      <c r="K113" s="29">
        <v>0</v>
      </c>
      <c r="L113" s="37">
        <v>2629.19</v>
      </c>
      <c r="M113" s="28">
        <v>669.6</v>
      </c>
      <c r="N113" s="27">
        <v>0.202984</v>
      </c>
    </row>
    <row r="114" spans="1:14" s="34" customFormat="1" x14ac:dyDescent="0.25">
      <c r="A114" s="26" t="s">
        <v>285</v>
      </c>
      <c r="B114" s="26" t="s">
        <v>149</v>
      </c>
      <c r="C114" s="26" t="s">
        <v>234</v>
      </c>
      <c r="D114" s="26" t="s">
        <v>233</v>
      </c>
      <c r="E114" s="26" t="s">
        <v>232</v>
      </c>
      <c r="F114" s="37">
        <v>117414</v>
      </c>
      <c r="G114" s="37">
        <v>0</v>
      </c>
      <c r="H114" s="37">
        <v>117414</v>
      </c>
      <c r="I114" s="28">
        <v>93582.74</v>
      </c>
      <c r="J114" s="28">
        <v>0</v>
      </c>
      <c r="K114" s="29">
        <v>0</v>
      </c>
      <c r="L114" s="37">
        <v>93582.74</v>
      </c>
      <c r="M114" s="28">
        <v>23831.26</v>
      </c>
      <c r="N114" s="27">
        <v>0.20296800000000001</v>
      </c>
    </row>
    <row r="115" spans="1:14" s="34" customFormat="1" x14ac:dyDescent="0.25">
      <c r="A115" s="26" t="s">
        <v>284</v>
      </c>
      <c r="B115" s="26" t="s">
        <v>150</v>
      </c>
      <c r="C115" s="26" t="s">
        <v>234</v>
      </c>
      <c r="D115" s="26" t="s">
        <v>233</v>
      </c>
      <c r="E115" s="26" t="s">
        <v>237</v>
      </c>
      <c r="F115" s="37">
        <v>8000</v>
      </c>
      <c r="G115" s="37">
        <v>0</v>
      </c>
      <c r="H115" s="37">
        <v>8000</v>
      </c>
      <c r="I115" s="28">
        <v>5467.43</v>
      </c>
      <c r="J115" s="28">
        <v>0</v>
      </c>
      <c r="K115" s="29">
        <v>0</v>
      </c>
      <c r="L115" s="37">
        <v>5467.43</v>
      </c>
      <c r="M115" s="28">
        <v>2532.5700000000002</v>
      </c>
      <c r="N115" s="27">
        <v>0.31657099999999999</v>
      </c>
    </row>
    <row r="116" spans="1:14" s="34" customFormat="1" x14ac:dyDescent="0.25">
      <c r="A116" s="26" t="s">
        <v>284</v>
      </c>
      <c r="B116" s="26" t="s">
        <v>150</v>
      </c>
      <c r="C116" s="26" t="s">
        <v>234</v>
      </c>
      <c r="D116" s="26" t="s">
        <v>233</v>
      </c>
      <c r="E116" s="26" t="s">
        <v>236</v>
      </c>
      <c r="F116" s="37">
        <v>224</v>
      </c>
      <c r="G116" s="37">
        <v>0</v>
      </c>
      <c r="H116" s="37">
        <v>224</v>
      </c>
      <c r="I116" s="28">
        <v>153.09</v>
      </c>
      <c r="J116" s="28">
        <v>0</v>
      </c>
      <c r="K116" s="29">
        <v>0</v>
      </c>
      <c r="L116" s="37">
        <v>153.09</v>
      </c>
      <c r="M116" s="28">
        <v>70.91</v>
      </c>
      <c r="N116" s="27">
        <v>0.31656299999999998</v>
      </c>
    </row>
    <row r="117" spans="1:14" s="34" customFormat="1" x14ac:dyDescent="0.25">
      <c r="A117" s="26" t="s">
        <v>283</v>
      </c>
      <c r="B117" s="26" t="s">
        <v>151</v>
      </c>
      <c r="C117" s="26" t="s">
        <v>234</v>
      </c>
      <c r="D117" s="26" t="s">
        <v>233</v>
      </c>
      <c r="E117" s="26" t="s">
        <v>237</v>
      </c>
      <c r="F117" s="37">
        <v>35000</v>
      </c>
      <c r="G117" s="37">
        <v>0</v>
      </c>
      <c r="H117" s="37">
        <v>35000</v>
      </c>
      <c r="I117" s="28">
        <v>19565.41</v>
      </c>
      <c r="J117" s="28">
        <v>0</v>
      </c>
      <c r="K117" s="29">
        <v>0</v>
      </c>
      <c r="L117" s="37">
        <v>19565.41</v>
      </c>
      <c r="M117" s="28">
        <v>15434.59</v>
      </c>
      <c r="N117" s="27">
        <v>0.44098799999999999</v>
      </c>
    </row>
    <row r="118" spans="1:14" s="34" customFormat="1" x14ac:dyDescent="0.25">
      <c r="A118" s="26" t="s">
        <v>283</v>
      </c>
      <c r="B118" s="26" t="s">
        <v>151</v>
      </c>
      <c r="C118" s="26" t="s">
        <v>234</v>
      </c>
      <c r="D118" s="26" t="s">
        <v>233</v>
      </c>
      <c r="E118" s="26" t="s">
        <v>236</v>
      </c>
      <c r="F118" s="37">
        <v>3349.92</v>
      </c>
      <c r="G118" s="37">
        <v>0</v>
      </c>
      <c r="H118" s="37">
        <v>3349.92</v>
      </c>
      <c r="I118" s="28">
        <v>1415.52</v>
      </c>
      <c r="J118" s="28">
        <v>0</v>
      </c>
      <c r="K118" s="29">
        <v>0</v>
      </c>
      <c r="L118" s="37">
        <v>1415.52</v>
      </c>
      <c r="M118" s="28">
        <v>1934.4</v>
      </c>
      <c r="N118" s="27">
        <v>0.57744700000000004</v>
      </c>
    </row>
    <row r="119" spans="1:14" s="34" customFormat="1" x14ac:dyDescent="0.25">
      <c r="A119" s="26" t="s">
        <v>283</v>
      </c>
      <c r="B119" s="26" t="s">
        <v>151</v>
      </c>
      <c r="C119" s="26" t="s">
        <v>234</v>
      </c>
      <c r="D119" s="26" t="s">
        <v>233</v>
      </c>
      <c r="E119" s="26" t="s">
        <v>232</v>
      </c>
      <c r="F119" s="37">
        <v>84640</v>
      </c>
      <c r="G119" s="37">
        <v>0</v>
      </c>
      <c r="H119" s="37">
        <v>84640</v>
      </c>
      <c r="I119" s="28">
        <v>30988.97</v>
      </c>
      <c r="J119" s="28">
        <v>0</v>
      </c>
      <c r="K119" s="29">
        <v>0</v>
      </c>
      <c r="L119" s="37">
        <v>30988.97</v>
      </c>
      <c r="M119" s="28">
        <v>53651.03</v>
      </c>
      <c r="N119" s="27">
        <v>0.63387300000000002</v>
      </c>
    </row>
    <row r="120" spans="1:14" s="34" customFormat="1" x14ac:dyDescent="0.25">
      <c r="A120" s="26" t="s">
        <v>282</v>
      </c>
      <c r="B120" s="26" t="s">
        <v>177</v>
      </c>
      <c r="C120" s="26" t="s">
        <v>234</v>
      </c>
      <c r="D120" s="26" t="s">
        <v>233</v>
      </c>
      <c r="E120" s="26" t="s">
        <v>237</v>
      </c>
      <c r="F120" s="37">
        <v>2500</v>
      </c>
      <c r="G120" s="37">
        <v>0</v>
      </c>
      <c r="H120" s="37">
        <v>2500</v>
      </c>
      <c r="I120" s="28">
        <v>220.54</v>
      </c>
      <c r="J120" s="28">
        <v>0</v>
      </c>
      <c r="K120" s="29">
        <v>0</v>
      </c>
      <c r="L120" s="37">
        <v>220.54</v>
      </c>
      <c r="M120" s="28">
        <v>2279.46</v>
      </c>
      <c r="N120" s="27">
        <v>0.91178400000000004</v>
      </c>
    </row>
    <row r="121" spans="1:14" s="34" customFormat="1" x14ac:dyDescent="0.25">
      <c r="A121" s="26" t="s">
        <v>282</v>
      </c>
      <c r="B121" s="26" t="s">
        <v>177</v>
      </c>
      <c r="C121" s="26" t="s">
        <v>234</v>
      </c>
      <c r="D121" s="26" t="s">
        <v>233</v>
      </c>
      <c r="E121" s="26" t="s">
        <v>236</v>
      </c>
      <c r="F121" s="37">
        <v>70</v>
      </c>
      <c r="G121" s="37">
        <v>0</v>
      </c>
      <c r="H121" s="37">
        <v>70</v>
      </c>
      <c r="I121" s="28">
        <v>6.18</v>
      </c>
      <c r="J121" s="28">
        <v>0</v>
      </c>
      <c r="K121" s="29">
        <v>0</v>
      </c>
      <c r="L121" s="37">
        <v>6.18</v>
      </c>
      <c r="M121" s="28">
        <v>63.82</v>
      </c>
      <c r="N121" s="27">
        <v>0.91171400000000002</v>
      </c>
    </row>
    <row r="122" spans="1:14" s="34" customFormat="1" x14ac:dyDescent="0.25">
      <c r="A122" s="26" t="s">
        <v>281</v>
      </c>
      <c r="B122" s="26" t="s">
        <v>152</v>
      </c>
      <c r="C122" s="26" t="s">
        <v>234</v>
      </c>
      <c r="D122" s="26" t="s">
        <v>233</v>
      </c>
      <c r="E122" s="26" t="s">
        <v>237</v>
      </c>
      <c r="F122" s="37">
        <v>32000</v>
      </c>
      <c r="G122" s="37">
        <v>0</v>
      </c>
      <c r="H122" s="37">
        <v>32000</v>
      </c>
      <c r="I122" s="28">
        <v>27046.57</v>
      </c>
      <c r="J122" s="28">
        <v>0</v>
      </c>
      <c r="K122" s="29">
        <v>0</v>
      </c>
      <c r="L122" s="37">
        <v>27046.57</v>
      </c>
      <c r="M122" s="28">
        <v>4953.43</v>
      </c>
      <c r="N122" s="27">
        <v>0.15479499999999999</v>
      </c>
    </row>
    <row r="123" spans="1:14" s="34" customFormat="1" x14ac:dyDescent="0.25">
      <c r="A123" s="26" t="s">
        <v>281</v>
      </c>
      <c r="B123" s="26" t="s">
        <v>152</v>
      </c>
      <c r="C123" s="26" t="s">
        <v>234</v>
      </c>
      <c r="D123" s="26" t="s">
        <v>233</v>
      </c>
      <c r="E123" s="26" t="s">
        <v>236</v>
      </c>
      <c r="F123" s="37">
        <v>896</v>
      </c>
      <c r="G123" s="37">
        <v>0</v>
      </c>
      <c r="H123" s="37">
        <v>896</v>
      </c>
      <c r="I123" s="28">
        <v>757.3</v>
      </c>
      <c r="J123" s="28">
        <v>0</v>
      </c>
      <c r="K123" s="29">
        <v>0</v>
      </c>
      <c r="L123" s="37">
        <v>757.3</v>
      </c>
      <c r="M123" s="28">
        <v>138.69999999999999</v>
      </c>
      <c r="N123" s="27">
        <v>0.15479899999999999</v>
      </c>
    </row>
    <row r="124" spans="1:14" s="34" customFormat="1" x14ac:dyDescent="0.25">
      <c r="A124" s="26" t="s">
        <v>280</v>
      </c>
      <c r="B124" s="26" t="s">
        <v>153</v>
      </c>
      <c r="C124" s="26" t="s">
        <v>234</v>
      </c>
      <c r="D124" s="26" t="s">
        <v>233</v>
      </c>
      <c r="E124" s="26" t="s">
        <v>237</v>
      </c>
      <c r="F124" s="37">
        <v>167000</v>
      </c>
      <c r="G124" s="37">
        <v>-2000</v>
      </c>
      <c r="H124" s="37">
        <v>165000</v>
      </c>
      <c r="I124" s="28">
        <v>150996.29999999999</v>
      </c>
      <c r="J124" s="28">
        <v>0</v>
      </c>
      <c r="K124" s="29">
        <v>0</v>
      </c>
      <c r="L124" s="37">
        <v>150996.29999999999</v>
      </c>
      <c r="M124" s="28">
        <v>14003.7</v>
      </c>
      <c r="N124" s="27">
        <v>8.4871000000000002E-2</v>
      </c>
    </row>
    <row r="125" spans="1:14" s="34" customFormat="1" x14ac:dyDescent="0.25">
      <c r="A125" s="26" t="s">
        <v>280</v>
      </c>
      <c r="B125" s="26" t="s">
        <v>153</v>
      </c>
      <c r="C125" s="26" t="s">
        <v>234</v>
      </c>
      <c r="D125" s="26" t="s">
        <v>233</v>
      </c>
      <c r="E125" s="26" t="s">
        <v>236</v>
      </c>
      <c r="F125" s="37">
        <v>4676</v>
      </c>
      <c r="G125" s="37">
        <v>0</v>
      </c>
      <c r="H125" s="37">
        <v>4676</v>
      </c>
      <c r="I125" s="28">
        <v>4227.8999999999996</v>
      </c>
      <c r="J125" s="28">
        <v>0</v>
      </c>
      <c r="K125" s="29">
        <v>0</v>
      </c>
      <c r="L125" s="37">
        <v>4227.8999999999996</v>
      </c>
      <c r="M125" s="28">
        <v>448.1</v>
      </c>
      <c r="N125" s="27">
        <v>9.5829999999999999E-2</v>
      </c>
    </row>
    <row r="126" spans="1:14" s="34" customFormat="1" x14ac:dyDescent="0.25">
      <c r="A126" s="26" t="s">
        <v>279</v>
      </c>
      <c r="B126" s="26" t="s">
        <v>179</v>
      </c>
      <c r="C126" s="26" t="s">
        <v>234</v>
      </c>
      <c r="D126" s="26" t="s">
        <v>233</v>
      </c>
      <c r="E126" s="26" t="s">
        <v>237</v>
      </c>
      <c r="F126" s="37">
        <v>4145</v>
      </c>
      <c r="G126" s="37">
        <v>0</v>
      </c>
      <c r="H126" s="37">
        <v>4145</v>
      </c>
      <c r="I126" s="28">
        <v>0</v>
      </c>
      <c r="J126" s="28">
        <v>0</v>
      </c>
      <c r="K126" s="29">
        <v>0</v>
      </c>
      <c r="L126" s="37">
        <v>0</v>
      </c>
      <c r="M126" s="28">
        <v>4145</v>
      </c>
      <c r="N126" s="27">
        <v>1</v>
      </c>
    </row>
    <row r="127" spans="1:14" s="34" customFormat="1" x14ac:dyDescent="0.25">
      <c r="A127" s="26" t="s">
        <v>279</v>
      </c>
      <c r="B127" s="26" t="s">
        <v>179</v>
      </c>
      <c r="C127" s="26" t="s">
        <v>234</v>
      </c>
      <c r="D127" s="26" t="s">
        <v>233</v>
      </c>
      <c r="E127" s="26" t="s">
        <v>236</v>
      </c>
      <c r="F127" s="37">
        <v>116.06</v>
      </c>
      <c r="G127" s="37">
        <v>0</v>
      </c>
      <c r="H127" s="37">
        <v>116.06</v>
      </c>
      <c r="I127" s="28">
        <v>0</v>
      </c>
      <c r="J127" s="28">
        <v>0</v>
      </c>
      <c r="K127" s="29">
        <v>0</v>
      </c>
      <c r="L127" s="37">
        <v>0</v>
      </c>
      <c r="M127" s="28">
        <v>116.06</v>
      </c>
      <c r="N127" s="27">
        <v>1</v>
      </c>
    </row>
    <row r="128" spans="1:14" s="34" customFormat="1" x14ac:dyDescent="0.25">
      <c r="A128" s="26" t="s">
        <v>278</v>
      </c>
      <c r="B128" s="26" t="s">
        <v>154</v>
      </c>
      <c r="C128" s="26" t="s">
        <v>234</v>
      </c>
      <c r="D128" s="26" t="s">
        <v>233</v>
      </c>
      <c r="E128" s="26" t="s">
        <v>237</v>
      </c>
      <c r="F128" s="37">
        <v>10501</v>
      </c>
      <c r="G128" s="37">
        <v>39618.6</v>
      </c>
      <c r="H128" s="37">
        <v>50119.6</v>
      </c>
      <c r="I128" s="28">
        <v>1682.34</v>
      </c>
      <c r="J128" s="28">
        <v>0</v>
      </c>
      <c r="K128" s="29">
        <v>0</v>
      </c>
      <c r="L128" s="37">
        <v>1682.34</v>
      </c>
      <c r="M128" s="28">
        <v>48437.26</v>
      </c>
      <c r="N128" s="27">
        <v>0.96643299999999999</v>
      </c>
    </row>
    <row r="129" spans="1:14" s="34" customFormat="1" x14ac:dyDescent="0.25">
      <c r="A129" s="26" t="s">
        <v>278</v>
      </c>
      <c r="B129" s="26" t="s">
        <v>154</v>
      </c>
      <c r="C129" s="26" t="s">
        <v>234</v>
      </c>
      <c r="D129" s="26" t="s">
        <v>233</v>
      </c>
      <c r="E129" s="26" t="s">
        <v>236</v>
      </c>
      <c r="F129" s="37">
        <v>294.02999999999997</v>
      </c>
      <c r="G129" s="37">
        <v>0</v>
      </c>
      <c r="H129" s="37">
        <v>294.02999999999997</v>
      </c>
      <c r="I129" s="28">
        <v>47.11</v>
      </c>
      <c r="J129" s="28">
        <v>0</v>
      </c>
      <c r="K129" s="29">
        <v>0</v>
      </c>
      <c r="L129" s="37">
        <v>47.11</v>
      </c>
      <c r="M129" s="28">
        <v>246.92</v>
      </c>
      <c r="N129" s="27">
        <v>0.83977800000000002</v>
      </c>
    </row>
    <row r="130" spans="1:14" s="34" customFormat="1" x14ac:dyDescent="0.25">
      <c r="A130" s="26" t="s">
        <v>565</v>
      </c>
      <c r="B130" s="26" t="s">
        <v>351</v>
      </c>
      <c r="C130" s="26" t="s">
        <v>234</v>
      </c>
      <c r="D130" s="26" t="s">
        <v>233</v>
      </c>
      <c r="E130" s="26" t="s">
        <v>237</v>
      </c>
      <c r="F130" s="37">
        <v>20500</v>
      </c>
      <c r="G130" s="37">
        <v>0</v>
      </c>
      <c r="H130" s="37">
        <v>20500</v>
      </c>
      <c r="I130" s="28">
        <v>19166.39</v>
      </c>
      <c r="J130" s="28">
        <v>0</v>
      </c>
      <c r="K130" s="29">
        <v>0</v>
      </c>
      <c r="L130" s="37">
        <v>19166.39</v>
      </c>
      <c r="M130" s="28">
        <v>1333.61</v>
      </c>
      <c r="N130" s="27">
        <v>6.5054000000000001E-2</v>
      </c>
    </row>
    <row r="131" spans="1:14" s="34" customFormat="1" x14ac:dyDescent="0.25">
      <c r="A131" s="26" t="s">
        <v>565</v>
      </c>
      <c r="B131" s="26" t="s">
        <v>351</v>
      </c>
      <c r="C131" s="26" t="s">
        <v>234</v>
      </c>
      <c r="D131" s="26" t="s">
        <v>233</v>
      </c>
      <c r="E131" s="26" t="s">
        <v>236</v>
      </c>
      <c r="F131" s="37">
        <v>574</v>
      </c>
      <c r="G131" s="37">
        <v>0</v>
      </c>
      <c r="H131" s="37">
        <v>574</v>
      </c>
      <c r="I131" s="28">
        <v>536.66</v>
      </c>
      <c r="J131" s="28">
        <v>0</v>
      </c>
      <c r="K131" s="29">
        <v>0</v>
      </c>
      <c r="L131" s="37">
        <v>536.66</v>
      </c>
      <c r="M131" s="28">
        <v>37.340000000000003</v>
      </c>
      <c r="N131" s="27">
        <v>6.5051999999999999E-2</v>
      </c>
    </row>
    <row r="132" spans="1:14" s="34" customFormat="1" x14ac:dyDescent="0.25">
      <c r="A132" s="26" t="s">
        <v>277</v>
      </c>
      <c r="B132" s="26" t="s">
        <v>155</v>
      </c>
      <c r="C132" s="26" t="s">
        <v>234</v>
      </c>
      <c r="D132" s="26" t="s">
        <v>233</v>
      </c>
      <c r="E132" s="26" t="s">
        <v>237</v>
      </c>
      <c r="F132" s="37">
        <v>23855</v>
      </c>
      <c r="G132" s="37">
        <v>0</v>
      </c>
      <c r="H132" s="37">
        <v>23855</v>
      </c>
      <c r="I132" s="28">
        <v>15361.56</v>
      </c>
      <c r="J132" s="28">
        <v>0</v>
      </c>
      <c r="K132" s="29">
        <v>0</v>
      </c>
      <c r="L132" s="37">
        <v>15361.56</v>
      </c>
      <c r="M132" s="28">
        <v>8493.44</v>
      </c>
      <c r="N132" s="27">
        <v>0.35604400000000003</v>
      </c>
    </row>
    <row r="133" spans="1:14" s="34" customFormat="1" x14ac:dyDescent="0.25">
      <c r="A133" s="26" t="s">
        <v>277</v>
      </c>
      <c r="B133" s="26" t="s">
        <v>155</v>
      </c>
      <c r="C133" s="26" t="s">
        <v>234</v>
      </c>
      <c r="D133" s="26" t="s">
        <v>233</v>
      </c>
      <c r="E133" s="26" t="s">
        <v>236</v>
      </c>
      <c r="F133" s="37">
        <v>794.95</v>
      </c>
      <c r="G133" s="37">
        <v>0</v>
      </c>
      <c r="H133" s="37">
        <v>794.95</v>
      </c>
      <c r="I133" s="28">
        <v>510.95</v>
      </c>
      <c r="J133" s="28">
        <v>0</v>
      </c>
      <c r="K133" s="29">
        <v>0</v>
      </c>
      <c r="L133" s="37">
        <v>510.95</v>
      </c>
      <c r="M133" s="28">
        <v>284</v>
      </c>
      <c r="N133" s="27">
        <v>0.35725499999999999</v>
      </c>
    </row>
    <row r="134" spans="1:14" s="34" customFormat="1" x14ac:dyDescent="0.25">
      <c r="A134" s="26" t="s">
        <v>277</v>
      </c>
      <c r="B134" s="26" t="s">
        <v>155</v>
      </c>
      <c r="C134" s="26" t="s">
        <v>234</v>
      </c>
      <c r="D134" s="26" t="s">
        <v>233</v>
      </c>
      <c r="E134" s="26" t="s">
        <v>232</v>
      </c>
      <c r="F134" s="37">
        <v>4536</v>
      </c>
      <c r="G134" s="37">
        <v>0</v>
      </c>
      <c r="H134" s="37">
        <v>4536</v>
      </c>
      <c r="I134" s="28">
        <v>2886.75</v>
      </c>
      <c r="J134" s="28">
        <v>0</v>
      </c>
      <c r="K134" s="29">
        <v>0</v>
      </c>
      <c r="L134" s="37">
        <v>2886.75</v>
      </c>
      <c r="M134" s="28">
        <v>1649.25</v>
      </c>
      <c r="N134" s="27">
        <v>0.363591</v>
      </c>
    </row>
    <row r="135" spans="1:14" s="34" customFormat="1" x14ac:dyDescent="0.25">
      <c r="A135" s="26" t="s">
        <v>276</v>
      </c>
      <c r="B135" s="26" t="s">
        <v>156</v>
      </c>
      <c r="C135" s="26" t="s">
        <v>234</v>
      </c>
      <c r="D135" s="26" t="s">
        <v>233</v>
      </c>
      <c r="E135" s="26" t="s">
        <v>237</v>
      </c>
      <c r="F135" s="37">
        <v>97692</v>
      </c>
      <c r="G135" s="37">
        <v>0</v>
      </c>
      <c r="H135" s="37">
        <v>97692</v>
      </c>
      <c r="I135" s="28">
        <v>81840.800000000003</v>
      </c>
      <c r="J135" s="28">
        <v>0</v>
      </c>
      <c r="K135" s="29">
        <v>0</v>
      </c>
      <c r="L135" s="37">
        <v>81840.800000000003</v>
      </c>
      <c r="M135" s="28">
        <v>15851.2</v>
      </c>
      <c r="N135" s="27">
        <v>0.16225700000000001</v>
      </c>
    </row>
    <row r="136" spans="1:14" s="34" customFormat="1" x14ac:dyDescent="0.25">
      <c r="A136" s="26" t="s">
        <v>276</v>
      </c>
      <c r="B136" s="26" t="s">
        <v>156</v>
      </c>
      <c r="C136" s="26" t="s">
        <v>234</v>
      </c>
      <c r="D136" s="26" t="s">
        <v>233</v>
      </c>
      <c r="E136" s="26" t="s">
        <v>236</v>
      </c>
      <c r="F136" s="37">
        <v>3886.88</v>
      </c>
      <c r="G136" s="37">
        <v>0</v>
      </c>
      <c r="H136" s="37">
        <v>3886.88</v>
      </c>
      <c r="I136" s="28">
        <v>2892.06</v>
      </c>
      <c r="J136" s="28">
        <v>0</v>
      </c>
      <c r="K136" s="29">
        <v>0</v>
      </c>
      <c r="L136" s="37">
        <v>2892.06</v>
      </c>
      <c r="M136" s="28">
        <v>994.82</v>
      </c>
      <c r="N136" s="27">
        <v>0.25594299999999998</v>
      </c>
    </row>
    <row r="137" spans="1:14" s="34" customFormat="1" x14ac:dyDescent="0.25">
      <c r="A137" s="26" t="s">
        <v>276</v>
      </c>
      <c r="B137" s="26" t="s">
        <v>156</v>
      </c>
      <c r="C137" s="26" t="s">
        <v>234</v>
      </c>
      <c r="D137" s="26" t="s">
        <v>233</v>
      </c>
      <c r="E137" s="26" t="s">
        <v>232</v>
      </c>
      <c r="F137" s="37">
        <v>41125</v>
      </c>
      <c r="G137" s="37">
        <v>0</v>
      </c>
      <c r="H137" s="37">
        <v>41125</v>
      </c>
      <c r="I137" s="28">
        <v>21447.26</v>
      </c>
      <c r="J137" s="28">
        <v>0</v>
      </c>
      <c r="K137" s="29">
        <v>0</v>
      </c>
      <c r="L137" s="37">
        <v>21447.26</v>
      </c>
      <c r="M137" s="28">
        <v>19677.740000000002</v>
      </c>
      <c r="N137" s="27">
        <v>0.47848600000000002</v>
      </c>
    </row>
    <row r="138" spans="1:14" s="34" customFormat="1" x14ac:dyDescent="0.25">
      <c r="A138" s="26" t="s">
        <v>275</v>
      </c>
      <c r="B138" s="26" t="s">
        <v>181</v>
      </c>
      <c r="C138" s="26" t="s">
        <v>234</v>
      </c>
      <c r="D138" s="26" t="s">
        <v>233</v>
      </c>
      <c r="E138" s="26" t="s">
        <v>237</v>
      </c>
      <c r="F138" s="37">
        <v>42500</v>
      </c>
      <c r="G138" s="37">
        <v>0</v>
      </c>
      <c r="H138" s="37">
        <v>42500</v>
      </c>
      <c r="I138" s="28">
        <v>37679.79</v>
      </c>
      <c r="J138" s="28">
        <v>0</v>
      </c>
      <c r="K138" s="29">
        <v>0</v>
      </c>
      <c r="L138" s="37">
        <v>37679.79</v>
      </c>
      <c r="M138" s="28">
        <v>4820.21</v>
      </c>
      <c r="N138" s="27">
        <v>0.113417</v>
      </c>
    </row>
    <row r="139" spans="1:14" s="34" customFormat="1" x14ac:dyDescent="0.25">
      <c r="A139" s="26" t="s">
        <v>275</v>
      </c>
      <c r="B139" s="26" t="s">
        <v>181</v>
      </c>
      <c r="C139" s="26" t="s">
        <v>234</v>
      </c>
      <c r="D139" s="26" t="s">
        <v>233</v>
      </c>
      <c r="E139" s="26" t="s">
        <v>236</v>
      </c>
      <c r="F139" s="37">
        <v>1190</v>
      </c>
      <c r="G139" s="37">
        <v>0</v>
      </c>
      <c r="H139" s="37">
        <v>1190</v>
      </c>
      <c r="I139" s="28">
        <v>1055.04</v>
      </c>
      <c r="J139" s="28">
        <v>0</v>
      </c>
      <c r="K139" s="29">
        <v>0</v>
      </c>
      <c r="L139" s="37">
        <v>1055.04</v>
      </c>
      <c r="M139" s="28">
        <v>134.96</v>
      </c>
      <c r="N139" s="27">
        <v>0.113412</v>
      </c>
    </row>
    <row r="140" spans="1:14" s="34" customFormat="1" x14ac:dyDescent="0.25">
      <c r="A140" s="26" t="s">
        <v>274</v>
      </c>
      <c r="B140" s="26" t="s">
        <v>199</v>
      </c>
      <c r="C140" s="26" t="s">
        <v>234</v>
      </c>
      <c r="D140" s="26" t="s">
        <v>233</v>
      </c>
      <c r="E140" s="26" t="s">
        <v>237</v>
      </c>
      <c r="F140" s="37">
        <v>7955</v>
      </c>
      <c r="G140" s="37">
        <v>0</v>
      </c>
      <c r="H140" s="37">
        <v>7955</v>
      </c>
      <c r="I140" s="28">
        <v>4946.32</v>
      </c>
      <c r="J140" s="28">
        <v>0</v>
      </c>
      <c r="K140" s="29">
        <v>0</v>
      </c>
      <c r="L140" s="37">
        <v>4946.32</v>
      </c>
      <c r="M140" s="28">
        <v>3008.68</v>
      </c>
      <c r="N140" s="27">
        <v>0.37821199999999999</v>
      </c>
    </row>
    <row r="141" spans="1:14" s="34" customFormat="1" x14ac:dyDescent="0.25">
      <c r="A141" s="26" t="s">
        <v>274</v>
      </c>
      <c r="B141" s="26" t="s">
        <v>199</v>
      </c>
      <c r="C141" s="26" t="s">
        <v>234</v>
      </c>
      <c r="D141" s="26" t="s">
        <v>233</v>
      </c>
      <c r="E141" s="26" t="s">
        <v>236</v>
      </c>
      <c r="F141" s="37">
        <v>1410.22</v>
      </c>
      <c r="G141" s="37">
        <v>0</v>
      </c>
      <c r="H141" s="37">
        <v>1410.22</v>
      </c>
      <c r="I141" s="28">
        <v>1148.44</v>
      </c>
      <c r="J141" s="28">
        <v>0</v>
      </c>
      <c r="K141" s="29">
        <v>0</v>
      </c>
      <c r="L141" s="37">
        <v>1148.44</v>
      </c>
      <c r="M141" s="28">
        <v>261.77999999999997</v>
      </c>
      <c r="N141" s="27">
        <v>0.18563099999999999</v>
      </c>
    </row>
    <row r="142" spans="1:14" s="34" customFormat="1" x14ac:dyDescent="0.25">
      <c r="A142" s="26" t="s">
        <v>274</v>
      </c>
      <c r="B142" s="26" t="s">
        <v>199</v>
      </c>
      <c r="C142" s="26" t="s">
        <v>234</v>
      </c>
      <c r="D142" s="26" t="s">
        <v>233</v>
      </c>
      <c r="E142" s="26" t="s">
        <v>232</v>
      </c>
      <c r="F142" s="37">
        <v>42410</v>
      </c>
      <c r="G142" s="37">
        <v>0</v>
      </c>
      <c r="H142" s="37">
        <v>42410</v>
      </c>
      <c r="I142" s="28">
        <v>36069.4</v>
      </c>
      <c r="J142" s="28">
        <v>0</v>
      </c>
      <c r="K142" s="29">
        <v>0</v>
      </c>
      <c r="L142" s="37">
        <v>36069.4</v>
      </c>
      <c r="M142" s="28">
        <v>6340.6</v>
      </c>
      <c r="N142" s="27">
        <v>0.149507</v>
      </c>
    </row>
    <row r="143" spans="1:14" s="34" customFormat="1" x14ac:dyDescent="0.25">
      <c r="A143" s="26" t="s">
        <v>273</v>
      </c>
      <c r="B143" s="26" t="s">
        <v>157</v>
      </c>
      <c r="C143" s="26" t="s">
        <v>234</v>
      </c>
      <c r="D143" s="26" t="s">
        <v>233</v>
      </c>
      <c r="E143" s="26" t="s">
        <v>237</v>
      </c>
      <c r="F143" s="37">
        <v>19691</v>
      </c>
      <c r="G143" s="37">
        <v>0</v>
      </c>
      <c r="H143" s="37">
        <v>19691</v>
      </c>
      <c r="I143" s="28">
        <v>14927.4</v>
      </c>
      <c r="J143" s="28">
        <v>0</v>
      </c>
      <c r="K143" s="29">
        <v>0</v>
      </c>
      <c r="L143" s="37">
        <v>14927.4</v>
      </c>
      <c r="M143" s="28">
        <v>4763.6000000000004</v>
      </c>
      <c r="N143" s="27">
        <v>0.24191799999999999</v>
      </c>
    </row>
    <row r="144" spans="1:14" s="34" customFormat="1" x14ac:dyDescent="0.25">
      <c r="A144" s="26" t="s">
        <v>273</v>
      </c>
      <c r="B144" s="26" t="s">
        <v>157</v>
      </c>
      <c r="C144" s="26" t="s">
        <v>234</v>
      </c>
      <c r="D144" s="26" t="s">
        <v>233</v>
      </c>
      <c r="E144" s="26" t="s">
        <v>236</v>
      </c>
      <c r="F144" s="37">
        <v>551.35</v>
      </c>
      <c r="G144" s="37">
        <v>0</v>
      </c>
      <c r="H144" s="37">
        <v>551.35</v>
      </c>
      <c r="I144" s="28">
        <v>417.97</v>
      </c>
      <c r="J144" s="28">
        <v>0</v>
      </c>
      <c r="K144" s="29">
        <v>0</v>
      </c>
      <c r="L144" s="37">
        <v>417.97</v>
      </c>
      <c r="M144" s="28">
        <v>133.38</v>
      </c>
      <c r="N144" s="27">
        <v>0.24191499999999999</v>
      </c>
    </row>
    <row r="145" spans="1:14" s="34" customFormat="1" x14ac:dyDescent="0.25">
      <c r="A145" s="26" t="s">
        <v>272</v>
      </c>
      <c r="B145" s="26" t="s">
        <v>339</v>
      </c>
      <c r="C145" s="26" t="s">
        <v>234</v>
      </c>
      <c r="D145" s="26" t="s">
        <v>233</v>
      </c>
      <c r="E145" s="26" t="s">
        <v>237</v>
      </c>
      <c r="F145" s="37">
        <v>180000</v>
      </c>
      <c r="G145" s="37">
        <v>-144716</v>
      </c>
      <c r="H145" s="37">
        <v>35284</v>
      </c>
      <c r="I145" s="28">
        <v>101632.47</v>
      </c>
      <c r="J145" s="28">
        <v>0</v>
      </c>
      <c r="K145" s="29">
        <v>0</v>
      </c>
      <c r="L145" s="37">
        <v>101632.47</v>
      </c>
      <c r="M145" s="28">
        <v>-66348.47</v>
      </c>
      <c r="N145" s="27">
        <v>-1.880412</v>
      </c>
    </row>
    <row r="146" spans="1:14" s="34" customFormat="1" x14ac:dyDescent="0.25">
      <c r="A146" s="26" t="s">
        <v>272</v>
      </c>
      <c r="B146" s="26" t="s">
        <v>339</v>
      </c>
      <c r="C146" s="26" t="s">
        <v>234</v>
      </c>
      <c r="D146" s="26" t="s">
        <v>233</v>
      </c>
      <c r="E146" s="26" t="s">
        <v>239</v>
      </c>
      <c r="F146" s="37">
        <v>0</v>
      </c>
      <c r="G146" s="37">
        <v>0</v>
      </c>
      <c r="H146" s="37">
        <v>0</v>
      </c>
      <c r="I146" s="28">
        <v>5091</v>
      </c>
      <c r="J146" s="28">
        <v>0</v>
      </c>
      <c r="K146" s="29">
        <v>0</v>
      </c>
      <c r="L146" s="37">
        <v>5091</v>
      </c>
      <c r="M146" s="28">
        <v>-5091</v>
      </c>
      <c r="N146" s="27">
        <v>0</v>
      </c>
    </row>
    <row r="147" spans="1:14" s="34" customFormat="1" x14ac:dyDescent="0.25">
      <c r="A147" s="26" t="s">
        <v>272</v>
      </c>
      <c r="B147" s="26" t="s">
        <v>339</v>
      </c>
      <c r="C147" s="26" t="s">
        <v>234</v>
      </c>
      <c r="D147" s="26" t="s">
        <v>233</v>
      </c>
      <c r="E147" s="26" t="s">
        <v>236</v>
      </c>
      <c r="F147" s="37">
        <v>117365</v>
      </c>
      <c r="G147" s="37">
        <v>0</v>
      </c>
      <c r="H147" s="37">
        <v>117365</v>
      </c>
      <c r="I147" s="28">
        <v>211639.07</v>
      </c>
      <c r="J147" s="28">
        <v>0</v>
      </c>
      <c r="K147" s="29">
        <v>0</v>
      </c>
      <c r="L147" s="37">
        <v>211639.07</v>
      </c>
      <c r="M147" s="28">
        <v>-94274.07</v>
      </c>
      <c r="N147" s="27">
        <v>-0.80325500000000005</v>
      </c>
    </row>
    <row r="148" spans="1:14" s="34" customFormat="1" x14ac:dyDescent="0.25">
      <c r="A148" s="26" t="s">
        <v>271</v>
      </c>
      <c r="B148" s="26" t="s">
        <v>108</v>
      </c>
      <c r="C148" s="26" t="s">
        <v>234</v>
      </c>
      <c r="D148" s="26" t="s">
        <v>233</v>
      </c>
      <c r="E148" s="26" t="s">
        <v>237</v>
      </c>
      <c r="F148" s="37">
        <v>75000</v>
      </c>
      <c r="G148" s="37">
        <v>0</v>
      </c>
      <c r="H148" s="37">
        <v>75000</v>
      </c>
      <c r="I148" s="28">
        <v>47823.77</v>
      </c>
      <c r="J148" s="28">
        <v>0</v>
      </c>
      <c r="K148" s="29">
        <v>0</v>
      </c>
      <c r="L148" s="37">
        <v>47823.77</v>
      </c>
      <c r="M148" s="28">
        <v>27176.23</v>
      </c>
      <c r="N148" s="27">
        <v>0.36235000000000001</v>
      </c>
    </row>
    <row r="149" spans="1:14" s="34" customFormat="1" x14ac:dyDescent="0.25">
      <c r="A149" s="26" t="s">
        <v>271</v>
      </c>
      <c r="B149" s="26" t="s">
        <v>108</v>
      </c>
      <c r="C149" s="26" t="s">
        <v>234</v>
      </c>
      <c r="D149" s="26" t="s">
        <v>233</v>
      </c>
      <c r="E149" s="26" t="s">
        <v>236</v>
      </c>
      <c r="F149" s="37">
        <v>2380</v>
      </c>
      <c r="G149" s="37">
        <v>0</v>
      </c>
      <c r="H149" s="37">
        <v>2380</v>
      </c>
      <c r="I149" s="28">
        <v>1388.38</v>
      </c>
      <c r="J149" s="28">
        <v>0</v>
      </c>
      <c r="K149" s="29">
        <v>0</v>
      </c>
      <c r="L149" s="37">
        <v>1388.38</v>
      </c>
      <c r="M149" s="28">
        <v>991.62</v>
      </c>
      <c r="N149" s="27">
        <v>0.41664699999999999</v>
      </c>
    </row>
    <row r="150" spans="1:14" s="34" customFormat="1" x14ac:dyDescent="0.25">
      <c r="A150" s="26" t="s">
        <v>271</v>
      </c>
      <c r="B150" s="26" t="s">
        <v>108</v>
      </c>
      <c r="C150" s="26" t="s">
        <v>234</v>
      </c>
      <c r="D150" s="26" t="s">
        <v>233</v>
      </c>
      <c r="E150" s="26" t="s">
        <v>232</v>
      </c>
      <c r="F150" s="37">
        <v>10000</v>
      </c>
      <c r="G150" s="37">
        <v>0</v>
      </c>
      <c r="H150" s="37">
        <v>10000</v>
      </c>
      <c r="I150" s="28">
        <v>1760.96</v>
      </c>
      <c r="J150" s="28">
        <v>0</v>
      </c>
      <c r="K150" s="29">
        <v>0</v>
      </c>
      <c r="L150" s="37">
        <v>1760.96</v>
      </c>
      <c r="M150" s="28">
        <v>8239.0400000000009</v>
      </c>
      <c r="N150" s="27">
        <v>0.82390399999999997</v>
      </c>
    </row>
    <row r="151" spans="1:14" s="34" customFormat="1" x14ac:dyDescent="0.25">
      <c r="A151" s="26" t="s">
        <v>270</v>
      </c>
      <c r="B151" s="26" t="s">
        <v>110</v>
      </c>
      <c r="C151" s="26" t="s">
        <v>234</v>
      </c>
      <c r="D151" s="26" t="s">
        <v>233</v>
      </c>
      <c r="E151" s="26" t="s">
        <v>237</v>
      </c>
      <c r="F151" s="37">
        <v>364323</v>
      </c>
      <c r="G151" s="37">
        <v>0</v>
      </c>
      <c r="H151" s="37">
        <v>364323</v>
      </c>
      <c r="I151" s="28">
        <v>325226.09999999998</v>
      </c>
      <c r="J151" s="28">
        <v>0</v>
      </c>
      <c r="K151" s="29">
        <v>0</v>
      </c>
      <c r="L151" s="37">
        <v>325226.09999999998</v>
      </c>
      <c r="M151" s="28">
        <v>39096.9</v>
      </c>
      <c r="N151" s="27">
        <v>0.10731400000000001</v>
      </c>
    </row>
    <row r="152" spans="1:14" s="34" customFormat="1" x14ac:dyDescent="0.25">
      <c r="A152" s="26" t="s">
        <v>270</v>
      </c>
      <c r="B152" s="26" t="s">
        <v>110</v>
      </c>
      <c r="C152" s="26" t="s">
        <v>234</v>
      </c>
      <c r="D152" s="26" t="s">
        <v>233</v>
      </c>
      <c r="E152" s="26" t="s">
        <v>236</v>
      </c>
      <c r="F152" s="37">
        <v>12015.16</v>
      </c>
      <c r="G152" s="37">
        <v>0</v>
      </c>
      <c r="H152" s="37">
        <v>12015.16</v>
      </c>
      <c r="I152" s="28">
        <v>10196.02</v>
      </c>
      <c r="J152" s="28">
        <v>0</v>
      </c>
      <c r="K152" s="29">
        <v>0</v>
      </c>
      <c r="L152" s="37">
        <v>10196.02</v>
      </c>
      <c r="M152" s="28">
        <v>1819.14</v>
      </c>
      <c r="N152" s="27">
        <v>0.15140400000000001</v>
      </c>
    </row>
    <row r="153" spans="1:14" s="34" customFormat="1" x14ac:dyDescent="0.25">
      <c r="A153" s="26" t="s">
        <v>270</v>
      </c>
      <c r="B153" s="26" t="s">
        <v>110</v>
      </c>
      <c r="C153" s="26" t="s">
        <v>234</v>
      </c>
      <c r="D153" s="26" t="s">
        <v>233</v>
      </c>
      <c r="E153" s="26" t="s">
        <v>232</v>
      </c>
      <c r="F153" s="37">
        <v>64790</v>
      </c>
      <c r="G153" s="37">
        <v>0</v>
      </c>
      <c r="H153" s="37">
        <v>64790</v>
      </c>
      <c r="I153" s="28">
        <v>38917.4</v>
      </c>
      <c r="J153" s="28">
        <v>0</v>
      </c>
      <c r="K153" s="29">
        <v>0</v>
      </c>
      <c r="L153" s="37">
        <v>38917.4</v>
      </c>
      <c r="M153" s="28">
        <v>25872.6</v>
      </c>
      <c r="N153" s="27">
        <v>0.39933000000000002</v>
      </c>
    </row>
    <row r="154" spans="1:14" s="34" customFormat="1" x14ac:dyDescent="0.25">
      <c r="A154" s="26" t="s">
        <v>269</v>
      </c>
      <c r="B154" s="26" t="s">
        <v>158</v>
      </c>
      <c r="C154" s="26" t="s">
        <v>234</v>
      </c>
      <c r="D154" s="26" t="s">
        <v>233</v>
      </c>
      <c r="E154" s="26" t="s">
        <v>237</v>
      </c>
      <c r="F154" s="37">
        <v>19795</v>
      </c>
      <c r="G154" s="37">
        <v>0</v>
      </c>
      <c r="H154" s="37">
        <v>19795</v>
      </c>
      <c r="I154" s="28">
        <v>12398.7</v>
      </c>
      <c r="J154" s="28">
        <v>0</v>
      </c>
      <c r="K154" s="29">
        <v>0</v>
      </c>
      <c r="L154" s="37">
        <v>12398.7</v>
      </c>
      <c r="M154" s="28">
        <v>7396.3</v>
      </c>
      <c r="N154" s="27">
        <v>0.373645</v>
      </c>
    </row>
    <row r="155" spans="1:14" s="34" customFormat="1" x14ac:dyDescent="0.25">
      <c r="A155" s="26" t="s">
        <v>269</v>
      </c>
      <c r="B155" s="26" t="s">
        <v>158</v>
      </c>
      <c r="C155" s="26" t="s">
        <v>234</v>
      </c>
      <c r="D155" s="26" t="s">
        <v>233</v>
      </c>
      <c r="E155" s="26" t="s">
        <v>236</v>
      </c>
      <c r="F155" s="37">
        <v>2437.65</v>
      </c>
      <c r="G155" s="37">
        <v>0</v>
      </c>
      <c r="H155" s="37">
        <v>2437.65</v>
      </c>
      <c r="I155" s="28">
        <v>2068.77</v>
      </c>
      <c r="J155" s="28">
        <v>0</v>
      </c>
      <c r="K155" s="29">
        <v>0</v>
      </c>
      <c r="L155" s="37">
        <v>2068.77</v>
      </c>
      <c r="M155" s="28">
        <v>368.88</v>
      </c>
      <c r="N155" s="27">
        <v>0.15132599999999999</v>
      </c>
    </row>
    <row r="156" spans="1:14" s="34" customFormat="1" x14ac:dyDescent="0.25">
      <c r="A156" s="26" t="s">
        <v>269</v>
      </c>
      <c r="B156" s="26" t="s">
        <v>158</v>
      </c>
      <c r="C156" s="26" t="s">
        <v>234</v>
      </c>
      <c r="D156" s="26" t="s">
        <v>233</v>
      </c>
      <c r="E156" s="26" t="s">
        <v>232</v>
      </c>
      <c r="F156" s="37">
        <v>14864</v>
      </c>
      <c r="G156" s="37">
        <v>-2700</v>
      </c>
      <c r="H156" s="37">
        <v>12164</v>
      </c>
      <c r="I156" s="28">
        <v>6676.64</v>
      </c>
      <c r="J156" s="28">
        <v>0</v>
      </c>
      <c r="K156" s="29">
        <v>0</v>
      </c>
      <c r="L156" s="37">
        <v>6676.64</v>
      </c>
      <c r="M156" s="28">
        <v>5487.36</v>
      </c>
      <c r="N156" s="27">
        <v>0.45111499999999999</v>
      </c>
    </row>
    <row r="157" spans="1:14" s="34" customFormat="1" x14ac:dyDescent="0.25">
      <c r="A157" s="26" t="s">
        <v>269</v>
      </c>
      <c r="B157" s="26" t="s">
        <v>158</v>
      </c>
      <c r="C157" s="26" t="s">
        <v>234</v>
      </c>
      <c r="D157" s="26" t="s">
        <v>233</v>
      </c>
      <c r="E157" s="26" t="s">
        <v>241</v>
      </c>
      <c r="F157" s="37">
        <v>52400</v>
      </c>
      <c r="G157" s="37">
        <v>2700</v>
      </c>
      <c r="H157" s="37">
        <v>55100</v>
      </c>
      <c r="I157" s="28">
        <v>54809.3</v>
      </c>
      <c r="J157" s="28">
        <v>0</v>
      </c>
      <c r="K157" s="29">
        <v>0</v>
      </c>
      <c r="L157" s="37">
        <v>54809.3</v>
      </c>
      <c r="M157" s="28">
        <v>290.7</v>
      </c>
      <c r="N157" s="27">
        <v>5.2760000000000003E-3</v>
      </c>
    </row>
    <row r="158" spans="1:14" s="34" customFormat="1" x14ac:dyDescent="0.25">
      <c r="A158" s="26" t="s">
        <v>566</v>
      </c>
      <c r="B158" s="26" t="s">
        <v>352</v>
      </c>
      <c r="C158" s="26" t="s">
        <v>234</v>
      </c>
      <c r="D158" s="26" t="s">
        <v>233</v>
      </c>
      <c r="E158" s="26" t="s">
        <v>237</v>
      </c>
      <c r="F158" s="37">
        <v>0</v>
      </c>
      <c r="G158" s="37">
        <v>0</v>
      </c>
      <c r="H158" s="37">
        <v>0</v>
      </c>
      <c r="I158" s="28">
        <v>0</v>
      </c>
      <c r="J158" s="28">
        <v>0</v>
      </c>
      <c r="K158" s="29">
        <v>0</v>
      </c>
      <c r="L158" s="37">
        <v>0</v>
      </c>
      <c r="M158" s="28">
        <v>0</v>
      </c>
      <c r="N158" s="27">
        <v>0</v>
      </c>
    </row>
    <row r="159" spans="1:14" s="34" customFormat="1" x14ac:dyDescent="0.25">
      <c r="A159" s="26" t="s">
        <v>566</v>
      </c>
      <c r="B159" s="26" t="s">
        <v>352</v>
      </c>
      <c r="C159" s="26" t="s">
        <v>234</v>
      </c>
      <c r="D159" s="26" t="s">
        <v>233</v>
      </c>
      <c r="E159" s="26" t="s">
        <v>236</v>
      </c>
      <c r="F159" s="37">
        <v>0</v>
      </c>
      <c r="G159" s="37">
        <v>0</v>
      </c>
      <c r="H159" s="37">
        <v>0</v>
      </c>
      <c r="I159" s="28">
        <v>0</v>
      </c>
      <c r="J159" s="28">
        <v>0</v>
      </c>
      <c r="K159" s="29">
        <v>0</v>
      </c>
      <c r="L159" s="37">
        <v>0</v>
      </c>
      <c r="M159" s="28">
        <v>0</v>
      </c>
      <c r="N159" s="27">
        <v>0</v>
      </c>
    </row>
    <row r="160" spans="1:14" s="34" customFormat="1" x14ac:dyDescent="0.25">
      <c r="A160" s="26" t="s">
        <v>268</v>
      </c>
      <c r="B160" s="26" t="s">
        <v>111</v>
      </c>
      <c r="C160" s="26" t="s">
        <v>234</v>
      </c>
      <c r="D160" s="26" t="s">
        <v>233</v>
      </c>
      <c r="E160" s="26" t="s">
        <v>237</v>
      </c>
      <c r="F160" s="37">
        <v>10000</v>
      </c>
      <c r="G160" s="37">
        <v>0</v>
      </c>
      <c r="H160" s="37">
        <v>10000</v>
      </c>
      <c r="I160" s="28">
        <v>6701.09</v>
      </c>
      <c r="J160" s="28">
        <v>0</v>
      </c>
      <c r="K160" s="29">
        <v>0</v>
      </c>
      <c r="L160" s="37">
        <v>6701.09</v>
      </c>
      <c r="M160" s="28">
        <v>3298.91</v>
      </c>
      <c r="N160" s="27">
        <v>0.32989099999999999</v>
      </c>
    </row>
    <row r="161" spans="1:14" s="34" customFormat="1" x14ac:dyDescent="0.25">
      <c r="A161" s="26" t="s">
        <v>268</v>
      </c>
      <c r="B161" s="26" t="s">
        <v>111</v>
      </c>
      <c r="C161" s="26" t="s">
        <v>234</v>
      </c>
      <c r="D161" s="26" t="s">
        <v>233</v>
      </c>
      <c r="E161" s="26" t="s">
        <v>236</v>
      </c>
      <c r="F161" s="37">
        <v>6110.79</v>
      </c>
      <c r="G161" s="37">
        <v>0</v>
      </c>
      <c r="H161" s="37">
        <v>6110.79</v>
      </c>
      <c r="I161" s="28">
        <v>5955.42</v>
      </c>
      <c r="J161" s="28">
        <v>0</v>
      </c>
      <c r="K161" s="29">
        <v>0</v>
      </c>
      <c r="L161" s="37">
        <v>5955.42</v>
      </c>
      <c r="M161" s="28">
        <v>155.37</v>
      </c>
      <c r="N161" s="27">
        <v>2.5426000000000001E-2</v>
      </c>
    </row>
    <row r="162" spans="1:14" s="34" customFormat="1" x14ac:dyDescent="0.25">
      <c r="A162" s="26" t="s">
        <v>268</v>
      </c>
      <c r="B162" s="26" t="s">
        <v>111</v>
      </c>
      <c r="C162" s="26" t="s">
        <v>234</v>
      </c>
      <c r="D162" s="26" t="s">
        <v>233</v>
      </c>
      <c r="E162" s="26" t="s">
        <v>232</v>
      </c>
      <c r="F162" s="37">
        <v>15147</v>
      </c>
      <c r="G162" s="37">
        <v>-6700</v>
      </c>
      <c r="H162" s="37">
        <v>8447</v>
      </c>
      <c r="I162" s="28">
        <v>7512.76</v>
      </c>
      <c r="J162" s="28">
        <v>0</v>
      </c>
      <c r="K162" s="29">
        <v>0</v>
      </c>
      <c r="L162" s="37">
        <v>7512.76</v>
      </c>
      <c r="M162" s="28">
        <v>934.24</v>
      </c>
      <c r="N162" s="27">
        <v>0.1106</v>
      </c>
    </row>
    <row r="163" spans="1:14" s="34" customFormat="1" x14ac:dyDescent="0.25">
      <c r="A163" s="26" t="s">
        <v>268</v>
      </c>
      <c r="B163" s="26" t="s">
        <v>111</v>
      </c>
      <c r="C163" s="26" t="s">
        <v>234</v>
      </c>
      <c r="D163" s="26" t="s">
        <v>233</v>
      </c>
      <c r="E163" s="26" t="s">
        <v>241</v>
      </c>
      <c r="F163" s="37">
        <v>193095.6</v>
      </c>
      <c r="G163" s="37">
        <v>6700</v>
      </c>
      <c r="H163" s="37">
        <v>199795.6</v>
      </c>
      <c r="I163" s="28">
        <v>198479.53</v>
      </c>
      <c r="J163" s="28">
        <v>0</v>
      </c>
      <c r="K163" s="29">
        <v>0</v>
      </c>
      <c r="L163" s="37">
        <v>198479.53</v>
      </c>
      <c r="M163" s="28">
        <v>1316.07</v>
      </c>
      <c r="N163" s="27">
        <v>6.587E-3</v>
      </c>
    </row>
    <row r="164" spans="1:14" s="34" customFormat="1" x14ac:dyDescent="0.25">
      <c r="A164" s="26" t="s">
        <v>267</v>
      </c>
      <c r="B164" s="26" t="s">
        <v>112</v>
      </c>
      <c r="C164" s="26" t="s">
        <v>234</v>
      </c>
      <c r="D164" s="26" t="s">
        <v>233</v>
      </c>
      <c r="E164" s="26" t="s">
        <v>237</v>
      </c>
      <c r="F164" s="37">
        <v>28000</v>
      </c>
      <c r="G164" s="37">
        <v>0</v>
      </c>
      <c r="H164" s="37">
        <v>28000</v>
      </c>
      <c r="I164" s="28">
        <v>24084.22</v>
      </c>
      <c r="J164" s="28">
        <v>0</v>
      </c>
      <c r="K164" s="29">
        <v>0</v>
      </c>
      <c r="L164" s="37">
        <v>24084.22</v>
      </c>
      <c r="M164" s="28">
        <v>3915.78</v>
      </c>
      <c r="N164" s="27">
        <v>0.139849</v>
      </c>
    </row>
    <row r="165" spans="1:14" s="34" customFormat="1" x14ac:dyDescent="0.25">
      <c r="A165" s="26" t="s">
        <v>267</v>
      </c>
      <c r="B165" s="26" t="s">
        <v>112</v>
      </c>
      <c r="C165" s="26" t="s">
        <v>234</v>
      </c>
      <c r="D165" s="26" t="s">
        <v>233</v>
      </c>
      <c r="E165" s="26" t="s">
        <v>236</v>
      </c>
      <c r="F165" s="37">
        <v>1089.76</v>
      </c>
      <c r="G165" s="37">
        <v>0</v>
      </c>
      <c r="H165" s="37">
        <v>1089.76</v>
      </c>
      <c r="I165" s="28">
        <v>972.47</v>
      </c>
      <c r="J165" s="28">
        <v>0</v>
      </c>
      <c r="K165" s="29">
        <v>0</v>
      </c>
      <c r="L165" s="37">
        <v>972.47</v>
      </c>
      <c r="M165" s="28">
        <v>117.29</v>
      </c>
      <c r="N165" s="27">
        <v>0.107629</v>
      </c>
    </row>
    <row r="166" spans="1:14" s="34" customFormat="1" x14ac:dyDescent="0.25">
      <c r="A166" s="26" t="s">
        <v>267</v>
      </c>
      <c r="B166" s="26" t="s">
        <v>112</v>
      </c>
      <c r="C166" s="26" t="s">
        <v>234</v>
      </c>
      <c r="D166" s="26" t="s">
        <v>233</v>
      </c>
      <c r="E166" s="26" t="s">
        <v>232</v>
      </c>
      <c r="F166" s="37">
        <v>10920</v>
      </c>
      <c r="G166" s="37">
        <v>0</v>
      </c>
      <c r="H166" s="37">
        <v>10920</v>
      </c>
      <c r="I166" s="28">
        <v>10647.06</v>
      </c>
      <c r="J166" s="28">
        <v>0</v>
      </c>
      <c r="K166" s="29">
        <v>0</v>
      </c>
      <c r="L166" s="37">
        <v>10647.06</v>
      </c>
      <c r="M166" s="28">
        <v>272.94</v>
      </c>
      <c r="N166" s="27">
        <v>2.4995E-2</v>
      </c>
    </row>
    <row r="167" spans="1:14" s="34" customFormat="1" x14ac:dyDescent="0.25">
      <c r="A167" s="26" t="s">
        <v>266</v>
      </c>
      <c r="B167" s="26" t="s">
        <v>113</v>
      </c>
      <c r="C167" s="26" t="s">
        <v>234</v>
      </c>
      <c r="D167" s="26" t="s">
        <v>233</v>
      </c>
      <c r="E167" s="26" t="s">
        <v>237</v>
      </c>
      <c r="F167" s="37">
        <v>36800</v>
      </c>
      <c r="G167" s="37">
        <v>-161.47999999999999</v>
      </c>
      <c r="H167" s="37">
        <v>36638.519999999997</v>
      </c>
      <c r="I167" s="28">
        <v>24196.76</v>
      </c>
      <c r="J167" s="28">
        <v>0</v>
      </c>
      <c r="K167" s="29">
        <v>0</v>
      </c>
      <c r="L167" s="37">
        <v>24196.76</v>
      </c>
      <c r="M167" s="28">
        <v>12441.76</v>
      </c>
      <c r="N167" s="27">
        <v>0.33958100000000002</v>
      </c>
    </row>
    <row r="168" spans="1:14" s="34" customFormat="1" x14ac:dyDescent="0.25">
      <c r="A168" s="26" t="s">
        <v>266</v>
      </c>
      <c r="B168" s="26" t="s">
        <v>113</v>
      </c>
      <c r="C168" s="26" t="s">
        <v>234</v>
      </c>
      <c r="D168" s="26" t="s">
        <v>233</v>
      </c>
      <c r="E168" s="26" t="s">
        <v>236</v>
      </c>
      <c r="F168" s="37">
        <v>1030.4000000000001</v>
      </c>
      <c r="G168" s="37">
        <v>0</v>
      </c>
      <c r="H168" s="37">
        <v>1030.4000000000001</v>
      </c>
      <c r="I168" s="28">
        <v>682.03</v>
      </c>
      <c r="J168" s="28">
        <v>0</v>
      </c>
      <c r="K168" s="29">
        <v>0</v>
      </c>
      <c r="L168" s="37">
        <v>682.03</v>
      </c>
      <c r="M168" s="28">
        <v>348.37</v>
      </c>
      <c r="N168" s="27">
        <v>0.338092</v>
      </c>
    </row>
    <row r="169" spans="1:14" s="34" customFormat="1" x14ac:dyDescent="0.25">
      <c r="A169" s="26" t="s">
        <v>266</v>
      </c>
      <c r="B169" s="26" t="s">
        <v>113</v>
      </c>
      <c r="C169" s="26" t="s">
        <v>234</v>
      </c>
      <c r="D169" s="26" t="s">
        <v>233</v>
      </c>
      <c r="E169" s="26" t="s">
        <v>232</v>
      </c>
      <c r="F169" s="37">
        <v>0</v>
      </c>
      <c r="G169" s="37">
        <v>161.47999999999999</v>
      </c>
      <c r="H169" s="37">
        <v>161.47999999999999</v>
      </c>
      <c r="I169" s="28">
        <v>0</v>
      </c>
      <c r="J169" s="28">
        <v>0</v>
      </c>
      <c r="K169" s="29">
        <v>0</v>
      </c>
      <c r="L169" s="37">
        <v>0</v>
      </c>
      <c r="M169" s="28">
        <v>161.47999999999999</v>
      </c>
      <c r="N169" s="27">
        <v>1</v>
      </c>
    </row>
    <row r="170" spans="1:14" s="34" customFormat="1" x14ac:dyDescent="0.25">
      <c r="A170" s="26" t="s">
        <v>266</v>
      </c>
      <c r="B170" s="26" t="s">
        <v>113</v>
      </c>
      <c r="C170" s="26" t="s">
        <v>234</v>
      </c>
      <c r="D170" s="26" t="s">
        <v>233</v>
      </c>
      <c r="E170" s="26" t="s">
        <v>241</v>
      </c>
      <c r="F170" s="37">
        <v>0</v>
      </c>
      <c r="G170" s="37">
        <v>0</v>
      </c>
      <c r="H170" s="37">
        <v>0</v>
      </c>
      <c r="I170" s="28">
        <v>161.47999999999999</v>
      </c>
      <c r="J170" s="28">
        <v>0</v>
      </c>
      <c r="K170" s="29">
        <v>0</v>
      </c>
      <c r="L170" s="37">
        <v>161.47999999999999</v>
      </c>
      <c r="M170" s="28">
        <v>-161.47999999999999</v>
      </c>
      <c r="N170" s="27">
        <v>0</v>
      </c>
    </row>
    <row r="171" spans="1:14" s="34" customFormat="1" x14ac:dyDescent="0.25">
      <c r="A171" s="26" t="s">
        <v>265</v>
      </c>
      <c r="B171" s="26" t="s">
        <v>115</v>
      </c>
      <c r="C171" s="26" t="s">
        <v>234</v>
      </c>
      <c r="D171" s="26" t="s">
        <v>233</v>
      </c>
      <c r="E171" s="26" t="s">
        <v>237</v>
      </c>
      <c r="F171" s="37">
        <v>165147</v>
      </c>
      <c r="G171" s="37">
        <v>0</v>
      </c>
      <c r="H171" s="37">
        <v>165147</v>
      </c>
      <c r="I171" s="28">
        <v>138146.26999999999</v>
      </c>
      <c r="J171" s="28">
        <v>0</v>
      </c>
      <c r="K171" s="29">
        <v>0</v>
      </c>
      <c r="L171" s="37">
        <v>138146.26999999999</v>
      </c>
      <c r="M171" s="28">
        <v>27000.73</v>
      </c>
      <c r="N171" s="27">
        <v>0.163495</v>
      </c>
    </row>
    <row r="172" spans="1:14" s="34" customFormat="1" x14ac:dyDescent="0.25">
      <c r="A172" s="26" t="s">
        <v>265</v>
      </c>
      <c r="B172" s="26" t="s">
        <v>115</v>
      </c>
      <c r="C172" s="26" t="s">
        <v>234</v>
      </c>
      <c r="D172" s="26" t="s">
        <v>233</v>
      </c>
      <c r="E172" s="26" t="s">
        <v>236</v>
      </c>
      <c r="F172" s="37">
        <v>5689.26</v>
      </c>
      <c r="G172" s="37">
        <v>0</v>
      </c>
      <c r="H172" s="37">
        <v>5689.26</v>
      </c>
      <c r="I172" s="28">
        <v>4181.0200000000004</v>
      </c>
      <c r="J172" s="28">
        <v>0</v>
      </c>
      <c r="K172" s="29">
        <v>0</v>
      </c>
      <c r="L172" s="37">
        <v>4181.0200000000004</v>
      </c>
      <c r="M172" s="28">
        <v>1508.24</v>
      </c>
      <c r="N172" s="27">
        <v>0.26510299999999998</v>
      </c>
    </row>
    <row r="173" spans="1:14" s="34" customFormat="1" x14ac:dyDescent="0.25">
      <c r="A173" s="26" t="s">
        <v>265</v>
      </c>
      <c r="B173" s="26" t="s">
        <v>115</v>
      </c>
      <c r="C173" s="26" t="s">
        <v>234</v>
      </c>
      <c r="D173" s="26" t="s">
        <v>233</v>
      </c>
      <c r="E173" s="26" t="s">
        <v>232</v>
      </c>
      <c r="F173" s="37">
        <v>38041</v>
      </c>
      <c r="G173" s="37">
        <v>0</v>
      </c>
      <c r="H173" s="37">
        <v>38041</v>
      </c>
      <c r="I173" s="28">
        <v>11175.66</v>
      </c>
      <c r="J173" s="28">
        <v>0</v>
      </c>
      <c r="K173" s="29">
        <v>0</v>
      </c>
      <c r="L173" s="37">
        <v>11175.66</v>
      </c>
      <c r="M173" s="28">
        <v>26865.34</v>
      </c>
      <c r="N173" s="27">
        <v>0.70622099999999999</v>
      </c>
    </row>
    <row r="174" spans="1:14" s="34" customFormat="1" x14ac:dyDescent="0.25">
      <c r="A174" s="26" t="s">
        <v>264</v>
      </c>
      <c r="B174" s="26" t="s">
        <v>92</v>
      </c>
      <c r="C174" s="26" t="s">
        <v>234</v>
      </c>
      <c r="D174" s="26" t="s">
        <v>233</v>
      </c>
      <c r="E174" s="26" t="s">
        <v>237</v>
      </c>
      <c r="F174" s="37">
        <v>174590</v>
      </c>
      <c r="G174" s="37">
        <v>0</v>
      </c>
      <c r="H174" s="37">
        <v>174590</v>
      </c>
      <c r="I174" s="28">
        <v>172247.02</v>
      </c>
      <c r="J174" s="28">
        <v>0</v>
      </c>
      <c r="K174" s="29">
        <v>0</v>
      </c>
      <c r="L174" s="37">
        <v>172247.02</v>
      </c>
      <c r="M174" s="28">
        <v>2342.98</v>
      </c>
      <c r="N174" s="27">
        <v>1.342E-2</v>
      </c>
    </row>
    <row r="175" spans="1:14" s="34" customFormat="1" x14ac:dyDescent="0.25">
      <c r="A175" s="26" t="s">
        <v>264</v>
      </c>
      <c r="B175" s="26" t="s">
        <v>92</v>
      </c>
      <c r="C175" s="26" t="s">
        <v>234</v>
      </c>
      <c r="D175" s="26" t="s">
        <v>233</v>
      </c>
      <c r="E175" s="26" t="s">
        <v>236</v>
      </c>
      <c r="F175" s="37">
        <v>6169.52</v>
      </c>
      <c r="G175" s="37">
        <v>0</v>
      </c>
      <c r="H175" s="37">
        <v>6169.52</v>
      </c>
      <c r="I175" s="28">
        <v>5171.75</v>
      </c>
      <c r="J175" s="28">
        <v>0</v>
      </c>
      <c r="K175" s="29">
        <v>0</v>
      </c>
      <c r="L175" s="37">
        <v>5171.75</v>
      </c>
      <c r="M175" s="28">
        <v>997.77</v>
      </c>
      <c r="N175" s="27">
        <v>0.16172600000000001</v>
      </c>
    </row>
    <row r="176" spans="1:14" s="34" customFormat="1" x14ac:dyDescent="0.25">
      <c r="A176" s="26" t="s">
        <v>264</v>
      </c>
      <c r="B176" s="26" t="s">
        <v>92</v>
      </c>
      <c r="C176" s="26" t="s">
        <v>234</v>
      </c>
      <c r="D176" s="26" t="s">
        <v>233</v>
      </c>
      <c r="E176" s="26" t="s">
        <v>232</v>
      </c>
      <c r="F176" s="37">
        <v>45750</v>
      </c>
      <c r="G176" s="37">
        <v>0</v>
      </c>
      <c r="H176" s="37">
        <v>45750</v>
      </c>
      <c r="I176" s="28">
        <v>12458.28</v>
      </c>
      <c r="J176" s="28">
        <v>0</v>
      </c>
      <c r="K176" s="29">
        <v>0</v>
      </c>
      <c r="L176" s="37">
        <v>12458.28</v>
      </c>
      <c r="M176" s="28">
        <v>33291.72</v>
      </c>
      <c r="N176" s="27">
        <v>0.727688</v>
      </c>
    </row>
    <row r="177" spans="1:14" s="34" customFormat="1" x14ac:dyDescent="0.25">
      <c r="A177" s="26" t="s">
        <v>263</v>
      </c>
      <c r="B177" s="26" t="s">
        <v>117</v>
      </c>
      <c r="C177" s="26" t="s">
        <v>234</v>
      </c>
      <c r="D177" s="26" t="s">
        <v>233</v>
      </c>
      <c r="E177" s="26" t="s">
        <v>237</v>
      </c>
      <c r="F177" s="37">
        <v>11357</v>
      </c>
      <c r="G177" s="37">
        <v>0</v>
      </c>
      <c r="H177" s="37">
        <v>11357</v>
      </c>
      <c r="I177" s="28">
        <v>9250.11</v>
      </c>
      <c r="J177" s="28">
        <v>0</v>
      </c>
      <c r="K177" s="29">
        <v>0</v>
      </c>
      <c r="L177" s="37">
        <v>9250.11</v>
      </c>
      <c r="M177" s="28">
        <v>2106.89</v>
      </c>
      <c r="N177" s="27">
        <v>0.18551500000000001</v>
      </c>
    </row>
    <row r="178" spans="1:14" s="34" customFormat="1" x14ac:dyDescent="0.25">
      <c r="A178" s="26" t="s">
        <v>263</v>
      </c>
      <c r="B178" s="26" t="s">
        <v>117</v>
      </c>
      <c r="C178" s="26" t="s">
        <v>234</v>
      </c>
      <c r="D178" s="26" t="s">
        <v>233</v>
      </c>
      <c r="E178" s="26" t="s">
        <v>236</v>
      </c>
      <c r="F178" s="37">
        <v>1753.65</v>
      </c>
      <c r="G178" s="37">
        <v>0</v>
      </c>
      <c r="H178" s="37">
        <v>1753.65</v>
      </c>
      <c r="I178" s="28">
        <v>1582.78</v>
      </c>
      <c r="J178" s="28">
        <v>0</v>
      </c>
      <c r="K178" s="29">
        <v>0</v>
      </c>
      <c r="L178" s="37">
        <v>1582.78</v>
      </c>
      <c r="M178" s="28">
        <v>170.87</v>
      </c>
      <c r="N178" s="27">
        <v>9.7436999999999996E-2</v>
      </c>
    </row>
    <row r="179" spans="1:14" s="34" customFormat="1" x14ac:dyDescent="0.25">
      <c r="A179" s="26" t="s">
        <v>263</v>
      </c>
      <c r="B179" s="26" t="s">
        <v>117</v>
      </c>
      <c r="C179" s="26" t="s">
        <v>234</v>
      </c>
      <c r="D179" s="26" t="s">
        <v>233</v>
      </c>
      <c r="E179" s="26" t="s">
        <v>232</v>
      </c>
      <c r="F179" s="37">
        <v>0</v>
      </c>
      <c r="G179" s="37">
        <v>0</v>
      </c>
      <c r="H179" s="37">
        <v>0</v>
      </c>
      <c r="I179" s="28">
        <v>0</v>
      </c>
      <c r="J179" s="28">
        <v>0</v>
      </c>
      <c r="K179" s="29">
        <v>0</v>
      </c>
      <c r="L179" s="37">
        <v>0</v>
      </c>
      <c r="M179" s="28">
        <v>0</v>
      </c>
      <c r="N179" s="27">
        <v>0</v>
      </c>
    </row>
    <row r="180" spans="1:14" s="34" customFormat="1" x14ac:dyDescent="0.25">
      <c r="A180" s="26" t="s">
        <v>263</v>
      </c>
      <c r="B180" s="26" t="s">
        <v>117</v>
      </c>
      <c r="C180" s="26" t="s">
        <v>234</v>
      </c>
      <c r="D180" s="26" t="s">
        <v>233</v>
      </c>
      <c r="E180" s="26" t="s">
        <v>241</v>
      </c>
      <c r="F180" s="37">
        <v>51273.4</v>
      </c>
      <c r="G180" s="37">
        <v>0</v>
      </c>
      <c r="H180" s="37">
        <v>51273.4</v>
      </c>
      <c r="I180" s="28">
        <v>47277.63</v>
      </c>
      <c r="J180" s="28">
        <v>0</v>
      </c>
      <c r="K180" s="29">
        <v>0</v>
      </c>
      <c r="L180" s="37">
        <v>47277.63</v>
      </c>
      <c r="M180" s="28">
        <v>3995.77</v>
      </c>
      <c r="N180" s="27">
        <v>7.7931E-2</v>
      </c>
    </row>
    <row r="181" spans="1:14" s="34" customFormat="1" x14ac:dyDescent="0.25">
      <c r="A181" s="26" t="s">
        <v>262</v>
      </c>
      <c r="B181" s="26" t="s">
        <v>118</v>
      </c>
      <c r="C181" s="26" t="s">
        <v>234</v>
      </c>
      <c r="D181" s="26" t="s">
        <v>233</v>
      </c>
      <c r="E181" s="26" t="s">
        <v>237</v>
      </c>
      <c r="F181" s="37">
        <v>11985</v>
      </c>
      <c r="G181" s="37">
        <v>0</v>
      </c>
      <c r="H181" s="37">
        <v>11985</v>
      </c>
      <c r="I181" s="28">
        <v>7509.64</v>
      </c>
      <c r="J181" s="28">
        <v>0</v>
      </c>
      <c r="K181" s="29">
        <v>0</v>
      </c>
      <c r="L181" s="37">
        <v>7509.64</v>
      </c>
      <c r="M181" s="28">
        <v>4475.3599999999997</v>
      </c>
      <c r="N181" s="27">
        <v>0.37341299999999999</v>
      </c>
    </row>
    <row r="182" spans="1:14" s="34" customFormat="1" x14ac:dyDescent="0.25">
      <c r="A182" s="26" t="s">
        <v>262</v>
      </c>
      <c r="B182" s="26" t="s">
        <v>118</v>
      </c>
      <c r="C182" s="26" t="s">
        <v>234</v>
      </c>
      <c r="D182" s="26" t="s">
        <v>233</v>
      </c>
      <c r="E182" s="26" t="s">
        <v>236</v>
      </c>
      <c r="F182" s="37">
        <v>335.58</v>
      </c>
      <c r="G182" s="37">
        <v>0</v>
      </c>
      <c r="H182" s="37">
        <v>335.58</v>
      </c>
      <c r="I182" s="28">
        <v>210.27</v>
      </c>
      <c r="J182" s="28">
        <v>0</v>
      </c>
      <c r="K182" s="29">
        <v>0</v>
      </c>
      <c r="L182" s="37">
        <v>210.27</v>
      </c>
      <c r="M182" s="28">
        <v>125.31</v>
      </c>
      <c r="N182" s="27">
        <v>0.37341299999999999</v>
      </c>
    </row>
    <row r="183" spans="1:14" s="34" customFormat="1" x14ac:dyDescent="0.25">
      <c r="A183" s="26" t="s">
        <v>261</v>
      </c>
      <c r="B183" s="26" t="s">
        <v>120</v>
      </c>
      <c r="C183" s="26" t="s">
        <v>234</v>
      </c>
      <c r="D183" s="26" t="s">
        <v>233</v>
      </c>
      <c r="E183" s="26" t="s">
        <v>237</v>
      </c>
      <c r="F183" s="37">
        <v>20000</v>
      </c>
      <c r="G183" s="37">
        <v>0</v>
      </c>
      <c r="H183" s="37">
        <v>20000</v>
      </c>
      <c r="I183" s="28">
        <v>16358.63</v>
      </c>
      <c r="J183" s="28">
        <v>0</v>
      </c>
      <c r="K183" s="29">
        <v>0</v>
      </c>
      <c r="L183" s="37">
        <v>16358.63</v>
      </c>
      <c r="M183" s="28">
        <v>3641.37</v>
      </c>
      <c r="N183" s="27">
        <v>0.18206900000000001</v>
      </c>
    </row>
    <row r="184" spans="1:14" s="34" customFormat="1" x14ac:dyDescent="0.25">
      <c r="A184" s="26" t="s">
        <v>261</v>
      </c>
      <c r="B184" s="26" t="s">
        <v>120</v>
      </c>
      <c r="C184" s="26" t="s">
        <v>234</v>
      </c>
      <c r="D184" s="26" t="s">
        <v>233</v>
      </c>
      <c r="E184" s="26" t="s">
        <v>236</v>
      </c>
      <c r="F184" s="37">
        <v>4659.18</v>
      </c>
      <c r="G184" s="37">
        <v>0</v>
      </c>
      <c r="H184" s="37">
        <v>4659.18</v>
      </c>
      <c r="I184" s="28">
        <v>4219.8999999999996</v>
      </c>
      <c r="J184" s="28">
        <v>0</v>
      </c>
      <c r="K184" s="29">
        <v>0</v>
      </c>
      <c r="L184" s="37">
        <v>4219.8999999999996</v>
      </c>
      <c r="M184" s="28">
        <v>439.28</v>
      </c>
      <c r="N184" s="27">
        <v>9.4283000000000006E-2</v>
      </c>
    </row>
    <row r="185" spans="1:14" s="34" customFormat="1" x14ac:dyDescent="0.25">
      <c r="A185" s="26" t="s">
        <v>261</v>
      </c>
      <c r="B185" s="26" t="s">
        <v>120</v>
      </c>
      <c r="C185" s="26" t="s">
        <v>234</v>
      </c>
      <c r="D185" s="26" t="s">
        <v>233</v>
      </c>
      <c r="E185" s="26" t="s">
        <v>232</v>
      </c>
      <c r="F185" s="37">
        <v>10120</v>
      </c>
      <c r="G185" s="37">
        <v>0</v>
      </c>
      <c r="H185" s="37">
        <v>10120</v>
      </c>
      <c r="I185" s="28">
        <v>0</v>
      </c>
      <c r="J185" s="28">
        <v>0</v>
      </c>
      <c r="K185" s="29">
        <v>0</v>
      </c>
      <c r="L185" s="37">
        <v>0</v>
      </c>
      <c r="M185" s="28">
        <v>10120</v>
      </c>
      <c r="N185" s="27">
        <v>1</v>
      </c>
    </row>
    <row r="186" spans="1:14" s="34" customFormat="1" x14ac:dyDescent="0.25">
      <c r="A186" s="26" t="s">
        <v>261</v>
      </c>
      <c r="B186" s="26" t="s">
        <v>120</v>
      </c>
      <c r="C186" s="26" t="s">
        <v>234</v>
      </c>
      <c r="D186" s="26" t="s">
        <v>233</v>
      </c>
      <c r="E186" s="26" t="s">
        <v>241</v>
      </c>
      <c r="F186" s="37">
        <v>136279.29999999999</v>
      </c>
      <c r="G186" s="37">
        <v>0</v>
      </c>
      <c r="H186" s="37">
        <v>136279.29999999999</v>
      </c>
      <c r="I186" s="28">
        <v>134352.15</v>
      </c>
      <c r="J186" s="28">
        <v>0</v>
      </c>
      <c r="K186" s="29">
        <v>0</v>
      </c>
      <c r="L186" s="37">
        <v>134352.15</v>
      </c>
      <c r="M186" s="28">
        <v>1927.15</v>
      </c>
      <c r="N186" s="27">
        <v>1.4141000000000001E-2</v>
      </c>
    </row>
    <row r="187" spans="1:14" s="34" customFormat="1" x14ac:dyDescent="0.25">
      <c r="A187" s="26" t="s">
        <v>260</v>
      </c>
      <c r="B187" s="26" t="s">
        <v>121</v>
      </c>
      <c r="C187" s="26" t="s">
        <v>234</v>
      </c>
      <c r="D187" s="26" t="s">
        <v>233</v>
      </c>
      <c r="E187" s="26" t="s">
        <v>237</v>
      </c>
      <c r="F187" s="37">
        <v>9655</v>
      </c>
      <c r="G187" s="37">
        <v>0</v>
      </c>
      <c r="H187" s="37">
        <v>9655</v>
      </c>
      <c r="I187" s="28">
        <v>6363.34</v>
      </c>
      <c r="J187" s="28">
        <v>0</v>
      </c>
      <c r="K187" s="29">
        <v>0</v>
      </c>
      <c r="L187" s="37">
        <v>6363.34</v>
      </c>
      <c r="M187" s="28">
        <v>3291.66</v>
      </c>
      <c r="N187" s="27">
        <v>0.34092800000000001</v>
      </c>
    </row>
    <row r="188" spans="1:14" s="34" customFormat="1" x14ac:dyDescent="0.25">
      <c r="A188" s="26" t="s">
        <v>260</v>
      </c>
      <c r="B188" s="26" t="s">
        <v>121</v>
      </c>
      <c r="C188" s="26" t="s">
        <v>234</v>
      </c>
      <c r="D188" s="26" t="s">
        <v>233</v>
      </c>
      <c r="E188" s="26" t="s">
        <v>236</v>
      </c>
      <c r="F188" s="37">
        <v>270.33999999999997</v>
      </c>
      <c r="G188" s="37">
        <v>0</v>
      </c>
      <c r="H188" s="37">
        <v>270.33999999999997</v>
      </c>
      <c r="I188" s="28">
        <v>178.17</v>
      </c>
      <c r="J188" s="28">
        <v>0</v>
      </c>
      <c r="K188" s="29">
        <v>0</v>
      </c>
      <c r="L188" s="37">
        <v>178.17</v>
      </c>
      <c r="M188" s="28">
        <v>92.17</v>
      </c>
      <c r="N188" s="27">
        <v>0.34094099999999999</v>
      </c>
    </row>
    <row r="189" spans="1:14" s="34" customFormat="1" x14ac:dyDescent="0.25">
      <c r="A189" s="26" t="s">
        <v>259</v>
      </c>
      <c r="B189" s="26" t="s">
        <v>122</v>
      </c>
      <c r="C189" s="26" t="s">
        <v>234</v>
      </c>
      <c r="D189" s="26" t="s">
        <v>233</v>
      </c>
      <c r="E189" s="26" t="s">
        <v>237</v>
      </c>
      <c r="F189" s="37">
        <v>60000</v>
      </c>
      <c r="G189" s="37">
        <v>381.4</v>
      </c>
      <c r="H189" s="37">
        <v>60381.4</v>
      </c>
      <c r="I189" s="28">
        <v>32600.400000000001</v>
      </c>
      <c r="J189" s="28">
        <v>0</v>
      </c>
      <c r="K189" s="29">
        <v>0</v>
      </c>
      <c r="L189" s="37">
        <v>32600.400000000001</v>
      </c>
      <c r="M189" s="28">
        <v>27781</v>
      </c>
      <c r="N189" s="27">
        <v>0.460092</v>
      </c>
    </row>
    <row r="190" spans="1:14" s="34" customFormat="1" x14ac:dyDescent="0.25">
      <c r="A190" s="26" t="s">
        <v>259</v>
      </c>
      <c r="B190" s="26" t="s">
        <v>122</v>
      </c>
      <c r="C190" s="26" t="s">
        <v>234</v>
      </c>
      <c r="D190" s="26" t="s">
        <v>233</v>
      </c>
      <c r="E190" s="26" t="s">
        <v>239</v>
      </c>
      <c r="F190" s="37">
        <v>0</v>
      </c>
      <c r="G190" s="37">
        <v>0</v>
      </c>
      <c r="H190" s="37">
        <v>0</v>
      </c>
      <c r="I190" s="28">
        <v>1000</v>
      </c>
      <c r="J190" s="28">
        <v>0</v>
      </c>
      <c r="K190" s="29">
        <v>0</v>
      </c>
      <c r="L190" s="37">
        <v>1000</v>
      </c>
      <c r="M190" s="28">
        <v>-1000</v>
      </c>
      <c r="N190" s="27">
        <v>0</v>
      </c>
    </row>
    <row r="191" spans="1:14" s="34" customFormat="1" x14ac:dyDescent="0.25">
      <c r="A191" s="26" t="s">
        <v>259</v>
      </c>
      <c r="B191" s="26" t="s">
        <v>122</v>
      </c>
      <c r="C191" s="26" t="s">
        <v>234</v>
      </c>
      <c r="D191" s="26" t="s">
        <v>233</v>
      </c>
      <c r="E191" s="26" t="s">
        <v>236</v>
      </c>
      <c r="F191" s="37">
        <v>1680</v>
      </c>
      <c r="G191" s="37">
        <v>0</v>
      </c>
      <c r="H191" s="37">
        <v>1680</v>
      </c>
      <c r="I191" s="28">
        <v>912.81</v>
      </c>
      <c r="J191" s="28">
        <v>0</v>
      </c>
      <c r="K191" s="29">
        <v>0</v>
      </c>
      <c r="L191" s="37">
        <v>912.81</v>
      </c>
      <c r="M191" s="28">
        <v>767.19</v>
      </c>
      <c r="N191" s="27">
        <v>0.45666099999999998</v>
      </c>
    </row>
    <row r="192" spans="1:14" s="34" customFormat="1" x14ac:dyDescent="0.25">
      <c r="A192" s="26" t="s">
        <v>258</v>
      </c>
      <c r="B192" s="26" t="s">
        <v>123</v>
      </c>
      <c r="C192" s="26" t="s">
        <v>234</v>
      </c>
      <c r="D192" s="26" t="s">
        <v>233</v>
      </c>
      <c r="E192" s="26" t="s">
        <v>237</v>
      </c>
      <c r="F192" s="37">
        <v>27100</v>
      </c>
      <c r="G192" s="37">
        <v>0</v>
      </c>
      <c r="H192" s="37">
        <v>27100</v>
      </c>
      <c r="I192" s="28">
        <v>24676.17</v>
      </c>
      <c r="J192" s="28">
        <v>0</v>
      </c>
      <c r="K192" s="29">
        <v>0</v>
      </c>
      <c r="L192" s="37">
        <v>24676.17</v>
      </c>
      <c r="M192" s="28">
        <v>2423.83</v>
      </c>
      <c r="N192" s="27">
        <v>8.9440000000000006E-2</v>
      </c>
    </row>
    <row r="193" spans="1:14" s="34" customFormat="1" x14ac:dyDescent="0.25">
      <c r="A193" s="26" t="s">
        <v>258</v>
      </c>
      <c r="B193" s="26" t="s">
        <v>123</v>
      </c>
      <c r="C193" s="26" t="s">
        <v>234</v>
      </c>
      <c r="D193" s="26" t="s">
        <v>233</v>
      </c>
      <c r="E193" s="26" t="s">
        <v>236</v>
      </c>
      <c r="F193" s="37">
        <v>1844.95</v>
      </c>
      <c r="G193" s="37">
        <v>0</v>
      </c>
      <c r="H193" s="37">
        <v>1844.95</v>
      </c>
      <c r="I193" s="28">
        <v>1422.87</v>
      </c>
      <c r="J193" s="28">
        <v>0</v>
      </c>
      <c r="K193" s="29">
        <v>0</v>
      </c>
      <c r="L193" s="37">
        <v>1422.87</v>
      </c>
      <c r="M193" s="28">
        <v>422.08</v>
      </c>
      <c r="N193" s="27">
        <v>0.22877600000000001</v>
      </c>
    </row>
    <row r="194" spans="1:14" s="34" customFormat="1" x14ac:dyDescent="0.25">
      <c r="A194" s="26" t="s">
        <v>258</v>
      </c>
      <c r="B194" s="26" t="s">
        <v>123</v>
      </c>
      <c r="C194" s="26" t="s">
        <v>234</v>
      </c>
      <c r="D194" s="26" t="s">
        <v>233</v>
      </c>
      <c r="E194" s="26" t="s">
        <v>232</v>
      </c>
      <c r="F194" s="37">
        <v>38791</v>
      </c>
      <c r="G194" s="37">
        <v>0</v>
      </c>
      <c r="H194" s="37">
        <v>38791</v>
      </c>
      <c r="I194" s="28">
        <v>26140.29</v>
      </c>
      <c r="J194" s="28">
        <v>0</v>
      </c>
      <c r="K194" s="29">
        <v>0</v>
      </c>
      <c r="L194" s="37">
        <v>26140.29</v>
      </c>
      <c r="M194" s="28">
        <v>12650.71</v>
      </c>
      <c r="N194" s="27">
        <v>0.326125</v>
      </c>
    </row>
    <row r="195" spans="1:14" s="34" customFormat="1" x14ac:dyDescent="0.25">
      <c r="A195" s="26" t="s">
        <v>257</v>
      </c>
      <c r="B195" s="26" t="s">
        <v>124</v>
      </c>
      <c r="C195" s="26" t="s">
        <v>234</v>
      </c>
      <c r="D195" s="26" t="s">
        <v>233</v>
      </c>
      <c r="E195" s="26" t="s">
        <v>237</v>
      </c>
      <c r="F195" s="37">
        <v>40000</v>
      </c>
      <c r="G195" s="37">
        <v>-1032.8</v>
      </c>
      <c r="H195" s="37">
        <v>38967.199999999997</v>
      </c>
      <c r="I195" s="28">
        <v>3030</v>
      </c>
      <c r="J195" s="28">
        <v>0</v>
      </c>
      <c r="K195" s="29">
        <v>0</v>
      </c>
      <c r="L195" s="37">
        <v>3030</v>
      </c>
      <c r="M195" s="28">
        <v>35937.199999999997</v>
      </c>
      <c r="N195" s="27">
        <v>0.92224200000000001</v>
      </c>
    </row>
    <row r="196" spans="1:14" s="34" customFormat="1" x14ac:dyDescent="0.25">
      <c r="A196" s="26" t="s">
        <v>257</v>
      </c>
      <c r="B196" s="26" t="s">
        <v>124</v>
      </c>
      <c r="C196" s="26" t="s">
        <v>234</v>
      </c>
      <c r="D196" s="26" t="s">
        <v>233</v>
      </c>
      <c r="E196" s="26" t="s">
        <v>236</v>
      </c>
      <c r="F196" s="37">
        <v>1120</v>
      </c>
      <c r="G196" s="37">
        <v>0</v>
      </c>
      <c r="H196" s="37">
        <v>1120</v>
      </c>
      <c r="I196" s="28">
        <v>84.84</v>
      </c>
      <c r="J196" s="28">
        <v>0</v>
      </c>
      <c r="K196" s="29">
        <v>0</v>
      </c>
      <c r="L196" s="37">
        <v>84.84</v>
      </c>
      <c r="M196" s="28">
        <v>1035.1600000000001</v>
      </c>
      <c r="N196" s="27">
        <v>0.92425000000000002</v>
      </c>
    </row>
    <row r="197" spans="1:14" s="34" customFormat="1" x14ac:dyDescent="0.25">
      <c r="A197" s="26" t="s">
        <v>256</v>
      </c>
      <c r="B197" s="26" t="s">
        <v>125</v>
      </c>
      <c r="C197" s="26" t="s">
        <v>234</v>
      </c>
      <c r="D197" s="26" t="s">
        <v>353</v>
      </c>
      <c r="E197" s="26" t="s">
        <v>232</v>
      </c>
      <c r="F197" s="37">
        <v>0</v>
      </c>
      <c r="G197" s="37">
        <v>0</v>
      </c>
      <c r="H197" s="37">
        <v>0</v>
      </c>
      <c r="I197" s="28">
        <v>0</v>
      </c>
      <c r="J197" s="28">
        <v>0</v>
      </c>
      <c r="K197" s="29">
        <v>0</v>
      </c>
      <c r="L197" s="37">
        <v>0</v>
      </c>
      <c r="M197" s="28">
        <v>0</v>
      </c>
      <c r="N197" s="27">
        <v>0</v>
      </c>
    </row>
    <row r="198" spans="1:14" s="34" customFormat="1" x14ac:dyDescent="0.25">
      <c r="A198" s="26" t="s">
        <v>256</v>
      </c>
      <c r="B198" s="26" t="s">
        <v>125</v>
      </c>
      <c r="C198" s="26" t="s">
        <v>234</v>
      </c>
      <c r="D198" s="26" t="s">
        <v>233</v>
      </c>
      <c r="E198" s="26" t="s">
        <v>237</v>
      </c>
      <c r="F198" s="37">
        <v>6300</v>
      </c>
      <c r="G198" s="37">
        <v>0</v>
      </c>
      <c r="H198" s="37">
        <v>6300</v>
      </c>
      <c r="I198" s="28">
        <v>5458.72</v>
      </c>
      <c r="J198" s="28">
        <v>0</v>
      </c>
      <c r="K198" s="29">
        <v>0</v>
      </c>
      <c r="L198" s="37">
        <v>5458.72</v>
      </c>
      <c r="M198" s="28">
        <v>841.28</v>
      </c>
      <c r="N198" s="27">
        <v>0.13353699999999999</v>
      </c>
    </row>
    <row r="199" spans="1:14" s="34" customFormat="1" x14ac:dyDescent="0.25">
      <c r="A199" s="26" t="s">
        <v>256</v>
      </c>
      <c r="B199" s="26" t="s">
        <v>125</v>
      </c>
      <c r="C199" s="26" t="s">
        <v>234</v>
      </c>
      <c r="D199" s="26" t="s">
        <v>233</v>
      </c>
      <c r="E199" s="26" t="s">
        <v>236</v>
      </c>
      <c r="F199" s="37">
        <v>5619.16</v>
      </c>
      <c r="G199" s="37">
        <v>0</v>
      </c>
      <c r="H199" s="37">
        <v>5619.16</v>
      </c>
      <c r="I199" s="28">
        <v>5312.89</v>
      </c>
      <c r="J199" s="28">
        <v>0</v>
      </c>
      <c r="K199" s="29">
        <v>0</v>
      </c>
      <c r="L199" s="37">
        <v>5312.89</v>
      </c>
      <c r="M199" s="28">
        <v>306.27</v>
      </c>
      <c r="N199" s="27">
        <v>5.4504999999999998E-2</v>
      </c>
    </row>
    <row r="200" spans="1:14" s="34" customFormat="1" x14ac:dyDescent="0.25">
      <c r="A200" s="26" t="s">
        <v>256</v>
      </c>
      <c r="B200" s="26" t="s">
        <v>125</v>
      </c>
      <c r="C200" s="26" t="s">
        <v>234</v>
      </c>
      <c r="D200" s="26" t="s">
        <v>233</v>
      </c>
      <c r="E200" s="26" t="s">
        <v>232</v>
      </c>
      <c r="F200" s="37">
        <v>18500</v>
      </c>
      <c r="G200" s="37">
        <v>0</v>
      </c>
      <c r="H200" s="37">
        <v>18500</v>
      </c>
      <c r="I200" s="28">
        <v>10496.23</v>
      </c>
      <c r="J200" s="28">
        <v>0</v>
      </c>
      <c r="K200" s="29">
        <v>0</v>
      </c>
      <c r="L200" s="37">
        <v>10496.23</v>
      </c>
      <c r="M200" s="28">
        <v>8003.77</v>
      </c>
      <c r="N200" s="27">
        <v>0.43263600000000002</v>
      </c>
    </row>
    <row r="201" spans="1:14" s="34" customFormat="1" x14ac:dyDescent="0.25">
      <c r="A201" s="26" t="s">
        <v>256</v>
      </c>
      <c r="B201" s="26" t="s">
        <v>125</v>
      </c>
      <c r="C201" s="26" t="s">
        <v>234</v>
      </c>
      <c r="D201" s="26" t="s">
        <v>233</v>
      </c>
      <c r="E201" s="26" t="s">
        <v>241</v>
      </c>
      <c r="F201" s="37">
        <v>175884.44</v>
      </c>
      <c r="G201" s="37">
        <v>0</v>
      </c>
      <c r="H201" s="37">
        <v>175884.44</v>
      </c>
      <c r="I201" s="28">
        <v>173791.6</v>
      </c>
      <c r="J201" s="28">
        <v>0</v>
      </c>
      <c r="K201" s="29">
        <v>0</v>
      </c>
      <c r="L201" s="37">
        <v>173791.6</v>
      </c>
      <c r="M201" s="28">
        <v>2092.84</v>
      </c>
      <c r="N201" s="27">
        <v>1.1899E-2</v>
      </c>
    </row>
    <row r="202" spans="1:14" s="34" customFormat="1" x14ac:dyDescent="0.25">
      <c r="A202" s="26" t="s">
        <v>255</v>
      </c>
      <c r="B202" s="26" t="s">
        <v>127</v>
      </c>
      <c r="C202" s="26" t="s">
        <v>234</v>
      </c>
      <c r="D202" s="26" t="s">
        <v>233</v>
      </c>
      <c r="E202" s="26" t="s">
        <v>237</v>
      </c>
      <c r="F202" s="37">
        <v>5300</v>
      </c>
      <c r="G202" s="37">
        <v>0</v>
      </c>
      <c r="H202" s="37">
        <v>5300</v>
      </c>
      <c r="I202" s="28">
        <v>1855.99</v>
      </c>
      <c r="J202" s="28">
        <v>0</v>
      </c>
      <c r="K202" s="29">
        <v>0</v>
      </c>
      <c r="L202" s="37">
        <v>1855.99</v>
      </c>
      <c r="M202" s="28">
        <v>3444.01</v>
      </c>
      <c r="N202" s="27">
        <v>0.64981299999999997</v>
      </c>
    </row>
    <row r="203" spans="1:14" s="34" customFormat="1" x14ac:dyDescent="0.25">
      <c r="A203" s="26" t="s">
        <v>255</v>
      </c>
      <c r="B203" s="26" t="s">
        <v>127</v>
      </c>
      <c r="C203" s="26" t="s">
        <v>234</v>
      </c>
      <c r="D203" s="26" t="s">
        <v>233</v>
      </c>
      <c r="E203" s="26" t="s">
        <v>236</v>
      </c>
      <c r="F203" s="37">
        <v>803.6</v>
      </c>
      <c r="G203" s="37">
        <v>0</v>
      </c>
      <c r="H203" s="37">
        <v>803.6</v>
      </c>
      <c r="I203" s="28">
        <v>410.67</v>
      </c>
      <c r="J203" s="28">
        <v>0</v>
      </c>
      <c r="K203" s="29">
        <v>0</v>
      </c>
      <c r="L203" s="37">
        <v>410.67</v>
      </c>
      <c r="M203" s="28">
        <v>392.93</v>
      </c>
      <c r="N203" s="27">
        <v>0.48896200000000001</v>
      </c>
    </row>
    <row r="204" spans="1:14" s="34" customFormat="1" x14ac:dyDescent="0.25">
      <c r="A204" s="26" t="s">
        <v>255</v>
      </c>
      <c r="B204" s="26" t="s">
        <v>127</v>
      </c>
      <c r="C204" s="26" t="s">
        <v>234</v>
      </c>
      <c r="D204" s="26" t="s">
        <v>233</v>
      </c>
      <c r="E204" s="26" t="s">
        <v>232</v>
      </c>
      <c r="F204" s="37">
        <v>23400</v>
      </c>
      <c r="G204" s="37">
        <v>0</v>
      </c>
      <c r="H204" s="37">
        <v>23400</v>
      </c>
      <c r="I204" s="28">
        <v>12810.69</v>
      </c>
      <c r="J204" s="28">
        <v>0</v>
      </c>
      <c r="K204" s="29">
        <v>0</v>
      </c>
      <c r="L204" s="37">
        <v>12810.69</v>
      </c>
      <c r="M204" s="28">
        <v>10589.31</v>
      </c>
      <c r="N204" s="27">
        <v>0.45253500000000002</v>
      </c>
    </row>
    <row r="205" spans="1:14" s="34" customFormat="1" x14ac:dyDescent="0.25">
      <c r="A205" s="26" t="s">
        <v>254</v>
      </c>
      <c r="B205" s="26" t="s">
        <v>128</v>
      </c>
      <c r="C205" s="26" t="s">
        <v>234</v>
      </c>
      <c r="D205" s="26" t="s">
        <v>233</v>
      </c>
      <c r="E205" s="26" t="s">
        <v>237</v>
      </c>
      <c r="F205" s="37">
        <v>1929</v>
      </c>
      <c r="G205" s="37">
        <v>0</v>
      </c>
      <c r="H205" s="37">
        <v>1929</v>
      </c>
      <c r="I205" s="28">
        <v>1260.95</v>
      </c>
      <c r="J205" s="28">
        <v>0</v>
      </c>
      <c r="K205" s="29">
        <v>0</v>
      </c>
      <c r="L205" s="37">
        <v>1260.95</v>
      </c>
      <c r="M205" s="28">
        <v>668.05</v>
      </c>
      <c r="N205" s="27">
        <v>0.34631899999999999</v>
      </c>
    </row>
    <row r="206" spans="1:14" s="34" customFormat="1" x14ac:dyDescent="0.25">
      <c r="A206" s="26" t="s">
        <v>254</v>
      </c>
      <c r="B206" s="26" t="s">
        <v>128</v>
      </c>
      <c r="C206" s="26" t="s">
        <v>234</v>
      </c>
      <c r="D206" s="26" t="s">
        <v>233</v>
      </c>
      <c r="E206" s="26" t="s">
        <v>236</v>
      </c>
      <c r="F206" s="37">
        <v>189.48</v>
      </c>
      <c r="G206" s="37">
        <v>0</v>
      </c>
      <c r="H206" s="37">
        <v>189.48</v>
      </c>
      <c r="I206" s="28">
        <v>160.6</v>
      </c>
      <c r="J206" s="28">
        <v>0</v>
      </c>
      <c r="K206" s="29">
        <v>0</v>
      </c>
      <c r="L206" s="37">
        <v>160.6</v>
      </c>
      <c r="M206" s="28">
        <v>28.88</v>
      </c>
      <c r="N206" s="27">
        <v>0.152417</v>
      </c>
    </row>
    <row r="207" spans="1:14" s="34" customFormat="1" x14ac:dyDescent="0.25">
      <c r="A207" s="26" t="s">
        <v>254</v>
      </c>
      <c r="B207" s="26" t="s">
        <v>128</v>
      </c>
      <c r="C207" s="26" t="s">
        <v>234</v>
      </c>
      <c r="D207" s="26" t="s">
        <v>233</v>
      </c>
      <c r="E207" s="26" t="s">
        <v>232</v>
      </c>
      <c r="F207" s="37">
        <v>4838</v>
      </c>
      <c r="G207" s="37">
        <v>0</v>
      </c>
      <c r="H207" s="37">
        <v>4838</v>
      </c>
      <c r="I207" s="28">
        <v>4474.72</v>
      </c>
      <c r="J207" s="28">
        <v>0</v>
      </c>
      <c r="K207" s="29">
        <v>0</v>
      </c>
      <c r="L207" s="37">
        <v>4474.72</v>
      </c>
      <c r="M207" s="28">
        <v>363.28</v>
      </c>
      <c r="N207" s="27">
        <v>7.5089000000000003E-2</v>
      </c>
    </row>
    <row r="208" spans="1:14" s="34" customFormat="1" x14ac:dyDescent="0.25">
      <c r="A208" s="26" t="s">
        <v>253</v>
      </c>
      <c r="B208" s="26" t="s">
        <v>129</v>
      </c>
      <c r="C208" s="26" t="s">
        <v>234</v>
      </c>
      <c r="D208" s="26" t="s">
        <v>233</v>
      </c>
      <c r="E208" s="26" t="s">
        <v>237</v>
      </c>
      <c r="F208" s="37">
        <v>35000</v>
      </c>
      <c r="G208" s="37">
        <v>0</v>
      </c>
      <c r="H208" s="37">
        <v>35000</v>
      </c>
      <c r="I208" s="28">
        <v>17404.62</v>
      </c>
      <c r="J208" s="28">
        <v>0</v>
      </c>
      <c r="K208" s="29">
        <v>0</v>
      </c>
      <c r="L208" s="37">
        <v>17404.62</v>
      </c>
      <c r="M208" s="28">
        <v>17595.38</v>
      </c>
      <c r="N208" s="27">
        <v>0.50272499999999998</v>
      </c>
    </row>
    <row r="209" spans="1:14" s="34" customFormat="1" x14ac:dyDescent="0.25">
      <c r="A209" s="26" t="s">
        <v>253</v>
      </c>
      <c r="B209" s="26" t="s">
        <v>129</v>
      </c>
      <c r="C209" s="26" t="s">
        <v>234</v>
      </c>
      <c r="D209" s="26" t="s">
        <v>233</v>
      </c>
      <c r="E209" s="26" t="s">
        <v>236</v>
      </c>
      <c r="F209" s="37">
        <v>2038.4</v>
      </c>
      <c r="G209" s="37">
        <v>0</v>
      </c>
      <c r="H209" s="37">
        <v>2038.4</v>
      </c>
      <c r="I209" s="28">
        <v>1504.01</v>
      </c>
      <c r="J209" s="28">
        <v>0</v>
      </c>
      <c r="K209" s="29">
        <v>0</v>
      </c>
      <c r="L209" s="37">
        <v>1504.01</v>
      </c>
      <c r="M209" s="28">
        <v>534.39</v>
      </c>
      <c r="N209" s="27">
        <v>0.26216099999999998</v>
      </c>
    </row>
    <row r="210" spans="1:14" s="34" customFormat="1" x14ac:dyDescent="0.25">
      <c r="A210" s="26" t="s">
        <v>253</v>
      </c>
      <c r="B210" s="26" t="s">
        <v>129</v>
      </c>
      <c r="C210" s="26" t="s">
        <v>234</v>
      </c>
      <c r="D210" s="26" t="s">
        <v>233</v>
      </c>
      <c r="E210" s="26" t="s">
        <v>232</v>
      </c>
      <c r="F210" s="37">
        <v>37800</v>
      </c>
      <c r="G210" s="37">
        <v>0</v>
      </c>
      <c r="H210" s="37">
        <v>37800</v>
      </c>
      <c r="I210" s="28">
        <v>36309.83</v>
      </c>
      <c r="J210" s="28">
        <v>0</v>
      </c>
      <c r="K210" s="29">
        <v>0</v>
      </c>
      <c r="L210" s="37">
        <v>36309.83</v>
      </c>
      <c r="M210" s="28">
        <v>1490.17</v>
      </c>
      <c r="N210" s="27">
        <v>3.9421999999999999E-2</v>
      </c>
    </row>
    <row r="211" spans="1:14" s="34" customFormat="1" x14ac:dyDescent="0.25">
      <c r="A211" s="26" t="s">
        <v>252</v>
      </c>
      <c r="B211" s="26" t="s">
        <v>130</v>
      </c>
      <c r="C211" s="26" t="s">
        <v>234</v>
      </c>
      <c r="D211" s="26" t="s">
        <v>233</v>
      </c>
      <c r="E211" s="26" t="s">
        <v>237</v>
      </c>
      <c r="F211" s="37">
        <v>30650</v>
      </c>
      <c r="G211" s="37">
        <v>-1000</v>
      </c>
      <c r="H211" s="37">
        <v>29650</v>
      </c>
      <c r="I211" s="28">
        <v>12875.94</v>
      </c>
      <c r="J211" s="28">
        <v>0</v>
      </c>
      <c r="K211" s="29">
        <v>0</v>
      </c>
      <c r="L211" s="37">
        <v>12875.94</v>
      </c>
      <c r="M211" s="28">
        <v>16774.060000000001</v>
      </c>
      <c r="N211" s="27">
        <v>0.56573600000000002</v>
      </c>
    </row>
    <row r="212" spans="1:14" s="34" customFormat="1" x14ac:dyDescent="0.25">
      <c r="A212" s="26" t="s">
        <v>252</v>
      </c>
      <c r="B212" s="26" t="s">
        <v>130</v>
      </c>
      <c r="C212" s="26" t="s">
        <v>234</v>
      </c>
      <c r="D212" s="26" t="s">
        <v>233</v>
      </c>
      <c r="E212" s="26" t="s">
        <v>236</v>
      </c>
      <c r="F212" s="37">
        <v>3026.22</v>
      </c>
      <c r="G212" s="37">
        <v>0</v>
      </c>
      <c r="H212" s="37">
        <v>3026.22</v>
      </c>
      <c r="I212" s="28">
        <v>3885.18</v>
      </c>
      <c r="J212" s="28">
        <v>0</v>
      </c>
      <c r="K212" s="29">
        <v>0</v>
      </c>
      <c r="L212" s="37">
        <v>3885.18</v>
      </c>
      <c r="M212" s="28">
        <v>-858.96</v>
      </c>
      <c r="N212" s="27">
        <v>-0.28383900000000001</v>
      </c>
    </row>
    <row r="213" spans="1:14" s="34" customFormat="1" x14ac:dyDescent="0.25">
      <c r="A213" s="26" t="s">
        <v>252</v>
      </c>
      <c r="B213" s="26" t="s">
        <v>130</v>
      </c>
      <c r="C213" s="26" t="s">
        <v>234</v>
      </c>
      <c r="D213" s="26" t="s">
        <v>233</v>
      </c>
      <c r="E213" s="26" t="s">
        <v>232</v>
      </c>
      <c r="F213" s="37">
        <v>35040</v>
      </c>
      <c r="G213" s="37">
        <v>-400</v>
      </c>
      <c r="H213" s="37">
        <v>34640</v>
      </c>
      <c r="I213" s="28">
        <v>27160.59</v>
      </c>
      <c r="J213" s="28">
        <v>0</v>
      </c>
      <c r="K213" s="29">
        <v>0</v>
      </c>
      <c r="L213" s="37">
        <v>27160.59</v>
      </c>
      <c r="M213" s="28">
        <v>7479.41</v>
      </c>
      <c r="N213" s="27">
        <v>0.215918</v>
      </c>
    </row>
    <row r="214" spans="1:14" s="34" customFormat="1" x14ac:dyDescent="0.25">
      <c r="A214" s="26" t="s">
        <v>252</v>
      </c>
      <c r="B214" s="26" t="s">
        <v>130</v>
      </c>
      <c r="C214" s="26" t="s">
        <v>234</v>
      </c>
      <c r="D214" s="26" t="s">
        <v>233</v>
      </c>
      <c r="E214" s="26" t="s">
        <v>241</v>
      </c>
      <c r="F214" s="37">
        <v>42389.440000000002</v>
      </c>
      <c r="G214" s="37">
        <v>57000</v>
      </c>
      <c r="H214" s="37">
        <v>99389.440000000002</v>
      </c>
      <c r="I214" s="28">
        <v>98720.320000000007</v>
      </c>
      <c r="J214" s="28">
        <v>0</v>
      </c>
      <c r="K214" s="29">
        <v>0</v>
      </c>
      <c r="L214" s="37">
        <v>98720.320000000007</v>
      </c>
      <c r="M214" s="28">
        <v>669.12</v>
      </c>
      <c r="N214" s="27">
        <v>6.7320000000000001E-3</v>
      </c>
    </row>
    <row r="215" spans="1:14" s="34" customFormat="1" x14ac:dyDescent="0.25">
      <c r="A215" s="26" t="s">
        <v>251</v>
      </c>
      <c r="B215" s="26" t="s">
        <v>132</v>
      </c>
      <c r="C215" s="26" t="s">
        <v>234</v>
      </c>
      <c r="D215" s="26" t="s">
        <v>233</v>
      </c>
      <c r="E215" s="26" t="s">
        <v>237</v>
      </c>
      <c r="F215" s="37">
        <v>5250</v>
      </c>
      <c r="G215" s="37">
        <v>1400</v>
      </c>
      <c r="H215" s="37">
        <v>6650</v>
      </c>
      <c r="I215" s="28">
        <v>6131.89</v>
      </c>
      <c r="J215" s="28">
        <v>0</v>
      </c>
      <c r="K215" s="29">
        <v>0</v>
      </c>
      <c r="L215" s="37">
        <v>6131.89</v>
      </c>
      <c r="M215" s="28">
        <v>518.11</v>
      </c>
      <c r="N215" s="27">
        <v>7.7910999999999994E-2</v>
      </c>
    </row>
    <row r="216" spans="1:14" s="34" customFormat="1" x14ac:dyDescent="0.25">
      <c r="A216" s="26" t="s">
        <v>251</v>
      </c>
      <c r="B216" s="26" t="s">
        <v>132</v>
      </c>
      <c r="C216" s="26" t="s">
        <v>234</v>
      </c>
      <c r="D216" s="26" t="s">
        <v>233</v>
      </c>
      <c r="E216" s="26" t="s">
        <v>236</v>
      </c>
      <c r="F216" s="37">
        <v>147</v>
      </c>
      <c r="G216" s="37">
        <v>0</v>
      </c>
      <c r="H216" s="37">
        <v>147</v>
      </c>
      <c r="I216" s="28">
        <v>171.69</v>
      </c>
      <c r="J216" s="28">
        <v>0</v>
      </c>
      <c r="K216" s="29">
        <v>0</v>
      </c>
      <c r="L216" s="37">
        <v>171.69</v>
      </c>
      <c r="M216" s="28">
        <v>-24.69</v>
      </c>
      <c r="N216" s="27">
        <v>-0.167959</v>
      </c>
    </row>
    <row r="217" spans="1:14" s="34" customFormat="1" x14ac:dyDescent="0.25">
      <c r="A217" s="26" t="s">
        <v>250</v>
      </c>
      <c r="B217" s="26" t="s">
        <v>133</v>
      </c>
      <c r="C217" s="26" t="s">
        <v>234</v>
      </c>
      <c r="D217" s="26" t="s">
        <v>233</v>
      </c>
      <c r="E217" s="26" t="s">
        <v>237</v>
      </c>
      <c r="F217" s="37">
        <v>6000</v>
      </c>
      <c r="G217" s="37">
        <v>0</v>
      </c>
      <c r="H217" s="37">
        <v>6000</v>
      </c>
      <c r="I217" s="28">
        <v>2680</v>
      </c>
      <c r="J217" s="28">
        <v>0</v>
      </c>
      <c r="K217" s="29">
        <v>0</v>
      </c>
      <c r="L217" s="37">
        <v>2680</v>
      </c>
      <c r="M217" s="28">
        <v>3320</v>
      </c>
      <c r="N217" s="27">
        <v>0.55333299999999996</v>
      </c>
    </row>
    <row r="218" spans="1:14" s="34" customFormat="1" x14ac:dyDescent="0.25">
      <c r="A218" s="26" t="s">
        <v>250</v>
      </c>
      <c r="B218" s="26" t="s">
        <v>133</v>
      </c>
      <c r="C218" s="26" t="s">
        <v>234</v>
      </c>
      <c r="D218" s="26" t="s">
        <v>233</v>
      </c>
      <c r="E218" s="26" t="s">
        <v>236</v>
      </c>
      <c r="F218" s="37">
        <v>168</v>
      </c>
      <c r="G218" s="37">
        <v>0</v>
      </c>
      <c r="H218" s="37">
        <v>168</v>
      </c>
      <c r="I218" s="28">
        <v>75.040000000000006</v>
      </c>
      <c r="J218" s="28">
        <v>0</v>
      </c>
      <c r="K218" s="29">
        <v>0</v>
      </c>
      <c r="L218" s="37">
        <v>75.040000000000006</v>
      </c>
      <c r="M218" s="28">
        <v>92.96</v>
      </c>
      <c r="N218" s="27">
        <v>0.55333299999999996</v>
      </c>
    </row>
    <row r="219" spans="1:14" s="34" customFormat="1" x14ac:dyDescent="0.25">
      <c r="A219" s="26" t="s">
        <v>249</v>
      </c>
      <c r="B219" s="26" t="s">
        <v>340</v>
      </c>
      <c r="C219" s="26" t="s">
        <v>234</v>
      </c>
      <c r="D219" s="26" t="s">
        <v>233</v>
      </c>
      <c r="E219" s="26" t="s">
        <v>237</v>
      </c>
      <c r="F219" s="37">
        <v>11000</v>
      </c>
      <c r="G219" s="37">
        <v>-6000</v>
      </c>
      <c r="H219" s="37">
        <v>5000</v>
      </c>
      <c r="I219" s="28">
        <v>4765.67</v>
      </c>
      <c r="J219" s="28">
        <v>0</v>
      </c>
      <c r="K219" s="29">
        <v>0</v>
      </c>
      <c r="L219" s="37">
        <v>4765.67</v>
      </c>
      <c r="M219" s="28">
        <v>234.33</v>
      </c>
      <c r="N219" s="27">
        <v>4.6865999999999998E-2</v>
      </c>
    </row>
    <row r="220" spans="1:14" s="34" customFormat="1" x14ac:dyDescent="0.25">
      <c r="A220" s="26" t="s">
        <v>249</v>
      </c>
      <c r="B220" s="26" t="s">
        <v>340</v>
      </c>
      <c r="C220" s="26" t="s">
        <v>234</v>
      </c>
      <c r="D220" s="26" t="s">
        <v>233</v>
      </c>
      <c r="E220" s="26" t="s">
        <v>236</v>
      </c>
      <c r="F220" s="37">
        <v>308</v>
      </c>
      <c r="G220" s="37">
        <v>0</v>
      </c>
      <c r="H220" s="37">
        <v>308</v>
      </c>
      <c r="I220" s="28">
        <v>277.27</v>
      </c>
      <c r="J220" s="28">
        <v>0</v>
      </c>
      <c r="K220" s="29">
        <v>0</v>
      </c>
      <c r="L220" s="37">
        <v>277.27</v>
      </c>
      <c r="M220" s="28">
        <v>30.73</v>
      </c>
      <c r="N220" s="27">
        <v>9.9773000000000001E-2</v>
      </c>
    </row>
    <row r="221" spans="1:14" s="34" customFormat="1" x14ac:dyDescent="0.25">
      <c r="A221" s="26" t="s">
        <v>249</v>
      </c>
      <c r="B221" s="26" t="s">
        <v>340</v>
      </c>
      <c r="C221" s="26" t="s">
        <v>234</v>
      </c>
      <c r="D221" s="26" t="s">
        <v>233</v>
      </c>
      <c r="E221" s="26" t="s">
        <v>232</v>
      </c>
      <c r="F221" s="37">
        <v>0</v>
      </c>
      <c r="G221" s="37">
        <v>6000</v>
      </c>
      <c r="H221" s="37">
        <v>6000</v>
      </c>
      <c r="I221" s="28">
        <v>5137.1099999999997</v>
      </c>
      <c r="J221" s="28">
        <v>0</v>
      </c>
      <c r="K221" s="29">
        <v>0</v>
      </c>
      <c r="L221" s="37">
        <v>5137.1099999999997</v>
      </c>
      <c r="M221" s="28">
        <v>862.89</v>
      </c>
      <c r="N221" s="27">
        <v>0.143815</v>
      </c>
    </row>
    <row r="222" spans="1:14" s="34" customFormat="1" x14ac:dyDescent="0.25">
      <c r="A222" s="26" t="s">
        <v>248</v>
      </c>
      <c r="B222" s="26" t="s">
        <v>134</v>
      </c>
      <c r="C222" s="26" t="s">
        <v>234</v>
      </c>
      <c r="D222" s="26" t="s">
        <v>233</v>
      </c>
      <c r="E222" s="26" t="s">
        <v>237</v>
      </c>
      <c r="F222" s="37">
        <v>64089</v>
      </c>
      <c r="G222" s="37">
        <v>0</v>
      </c>
      <c r="H222" s="37">
        <v>64089</v>
      </c>
      <c r="I222" s="28">
        <v>63858.86</v>
      </c>
      <c r="J222" s="28">
        <v>0</v>
      </c>
      <c r="K222" s="29">
        <v>0</v>
      </c>
      <c r="L222" s="37">
        <v>63858.86</v>
      </c>
      <c r="M222" s="28">
        <v>230.14</v>
      </c>
      <c r="N222" s="27">
        <v>3.591E-3</v>
      </c>
    </row>
    <row r="223" spans="1:14" s="34" customFormat="1" x14ac:dyDescent="0.25">
      <c r="A223" s="26" t="s">
        <v>248</v>
      </c>
      <c r="B223" s="26" t="s">
        <v>134</v>
      </c>
      <c r="C223" s="26" t="s">
        <v>234</v>
      </c>
      <c r="D223" s="26" t="s">
        <v>233</v>
      </c>
      <c r="E223" s="26" t="s">
        <v>236</v>
      </c>
      <c r="F223" s="37">
        <v>1794.49</v>
      </c>
      <c r="G223" s="37">
        <v>0</v>
      </c>
      <c r="H223" s="37">
        <v>1794.49</v>
      </c>
      <c r="I223" s="28">
        <v>1788.05</v>
      </c>
      <c r="J223" s="28">
        <v>0</v>
      </c>
      <c r="K223" s="29">
        <v>0</v>
      </c>
      <c r="L223" s="37">
        <v>1788.05</v>
      </c>
      <c r="M223" s="28">
        <v>6.44</v>
      </c>
      <c r="N223" s="27">
        <v>3.5890000000000002E-3</v>
      </c>
    </row>
    <row r="224" spans="1:14" s="34" customFormat="1" x14ac:dyDescent="0.25">
      <c r="A224" s="26" t="s">
        <v>248</v>
      </c>
      <c r="B224" s="26" t="s">
        <v>134</v>
      </c>
      <c r="C224" s="26" t="s">
        <v>234</v>
      </c>
      <c r="D224" s="26" t="s">
        <v>233</v>
      </c>
      <c r="E224" s="26" t="s">
        <v>232</v>
      </c>
      <c r="F224" s="37">
        <v>0</v>
      </c>
      <c r="G224" s="37">
        <v>0</v>
      </c>
      <c r="H224" s="37">
        <v>0</v>
      </c>
      <c r="I224" s="28">
        <v>0</v>
      </c>
      <c r="J224" s="28">
        <v>0</v>
      </c>
      <c r="K224" s="29">
        <v>0</v>
      </c>
      <c r="L224" s="37">
        <v>0</v>
      </c>
      <c r="M224" s="28">
        <v>0</v>
      </c>
      <c r="N224" s="27">
        <v>0</v>
      </c>
    </row>
    <row r="225" spans="1:14" s="34" customFormat="1" x14ac:dyDescent="0.25">
      <c r="A225" s="26" t="s">
        <v>247</v>
      </c>
      <c r="B225" s="26" t="s">
        <v>135</v>
      </c>
      <c r="C225" s="26" t="s">
        <v>234</v>
      </c>
      <c r="D225" s="26" t="s">
        <v>233</v>
      </c>
      <c r="E225" s="26" t="s">
        <v>237</v>
      </c>
      <c r="F225" s="37">
        <v>19912</v>
      </c>
      <c r="G225" s="37">
        <v>0</v>
      </c>
      <c r="H225" s="37">
        <v>19912</v>
      </c>
      <c r="I225" s="28">
        <v>18138.03</v>
      </c>
      <c r="J225" s="28">
        <v>0</v>
      </c>
      <c r="K225" s="29">
        <v>0</v>
      </c>
      <c r="L225" s="37">
        <v>18138.03</v>
      </c>
      <c r="M225" s="28">
        <v>1773.97</v>
      </c>
      <c r="N225" s="27">
        <v>8.9090000000000003E-2</v>
      </c>
    </row>
    <row r="226" spans="1:14" s="34" customFormat="1" x14ac:dyDescent="0.25">
      <c r="A226" s="26" t="s">
        <v>247</v>
      </c>
      <c r="B226" s="26" t="s">
        <v>135</v>
      </c>
      <c r="C226" s="26" t="s">
        <v>234</v>
      </c>
      <c r="D226" s="26" t="s">
        <v>233</v>
      </c>
      <c r="E226" s="26" t="s">
        <v>236</v>
      </c>
      <c r="F226" s="37">
        <v>1630.55</v>
      </c>
      <c r="G226" s="37">
        <v>0</v>
      </c>
      <c r="H226" s="37">
        <v>1630.55</v>
      </c>
      <c r="I226" s="28">
        <v>1264.25</v>
      </c>
      <c r="J226" s="28">
        <v>0</v>
      </c>
      <c r="K226" s="29">
        <v>0</v>
      </c>
      <c r="L226" s="37">
        <v>1264.25</v>
      </c>
      <c r="M226" s="28">
        <v>366.3</v>
      </c>
      <c r="N226" s="27">
        <v>0.22464799999999999</v>
      </c>
    </row>
    <row r="227" spans="1:14" s="34" customFormat="1" x14ac:dyDescent="0.25">
      <c r="A227" s="26" t="s">
        <v>247</v>
      </c>
      <c r="B227" s="26" t="s">
        <v>135</v>
      </c>
      <c r="C227" s="26" t="s">
        <v>234</v>
      </c>
      <c r="D227" s="26" t="s">
        <v>233</v>
      </c>
      <c r="E227" s="26" t="s">
        <v>232</v>
      </c>
      <c r="F227" s="37">
        <v>38322</v>
      </c>
      <c r="G227" s="37">
        <v>0</v>
      </c>
      <c r="H227" s="37">
        <v>38322</v>
      </c>
      <c r="I227" s="28">
        <v>27013.51</v>
      </c>
      <c r="J227" s="28">
        <v>0</v>
      </c>
      <c r="K227" s="29">
        <v>0</v>
      </c>
      <c r="L227" s="37">
        <v>27013.51</v>
      </c>
      <c r="M227" s="28">
        <v>11308.49</v>
      </c>
      <c r="N227" s="27">
        <v>0.29509099999999999</v>
      </c>
    </row>
    <row r="228" spans="1:14" s="34" customFormat="1" x14ac:dyDescent="0.25">
      <c r="A228" s="26" t="s">
        <v>246</v>
      </c>
      <c r="B228" s="26" t="s">
        <v>136</v>
      </c>
      <c r="C228" s="26" t="s">
        <v>234</v>
      </c>
      <c r="D228" s="26" t="s">
        <v>233</v>
      </c>
      <c r="E228" s="26" t="s">
        <v>237</v>
      </c>
      <c r="F228" s="37">
        <v>6500</v>
      </c>
      <c r="G228" s="37">
        <v>0</v>
      </c>
      <c r="H228" s="37">
        <v>6500</v>
      </c>
      <c r="I228" s="28">
        <v>5915.25</v>
      </c>
      <c r="J228" s="28">
        <v>0</v>
      </c>
      <c r="K228" s="29">
        <v>0</v>
      </c>
      <c r="L228" s="37">
        <v>5915.25</v>
      </c>
      <c r="M228" s="28">
        <v>584.75</v>
      </c>
      <c r="N228" s="27">
        <v>8.9962E-2</v>
      </c>
    </row>
    <row r="229" spans="1:14" s="34" customFormat="1" x14ac:dyDescent="0.25">
      <c r="A229" s="26" t="s">
        <v>246</v>
      </c>
      <c r="B229" s="26" t="s">
        <v>136</v>
      </c>
      <c r="C229" s="26" t="s">
        <v>234</v>
      </c>
      <c r="D229" s="26" t="s">
        <v>233</v>
      </c>
      <c r="E229" s="26" t="s">
        <v>236</v>
      </c>
      <c r="F229" s="37">
        <v>2589.44</v>
      </c>
      <c r="G229" s="37">
        <v>0</v>
      </c>
      <c r="H229" s="37">
        <v>2589.44</v>
      </c>
      <c r="I229" s="28">
        <v>1374.43</v>
      </c>
      <c r="J229" s="28">
        <v>0</v>
      </c>
      <c r="K229" s="29">
        <v>0</v>
      </c>
      <c r="L229" s="37">
        <v>1374.43</v>
      </c>
      <c r="M229" s="28">
        <v>1215.01</v>
      </c>
      <c r="N229" s="27">
        <v>0.469217</v>
      </c>
    </row>
    <row r="230" spans="1:14" s="34" customFormat="1" x14ac:dyDescent="0.25">
      <c r="A230" s="26" t="s">
        <v>246</v>
      </c>
      <c r="B230" s="26" t="s">
        <v>136</v>
      </c>
      <c r="C230" s="26" t="s">
        <v>234</v>
      </c>
      <c r="D230" s="26" t="s">
        <v>233</v>
      </c>
      <c r="E230" s="26" t="s">
        <v>232</v>
      </c>
      <c r="F230" s="37">
        <v>85980</v>
      </c>
      <c r="G230" s="37">
        <v>0</v>
      </c>
      <c r="H230" s="37">
        <v>85980</v>
      </c>
      <c r="I230" s="28">
        <v>43171.57</v>
      </c>
      <c r="J230" s="28">
        <v>0</v>
      </c>
      <c r="K230" s="29">
        <v>0</v>
      </c>
      <c r="L230" s="37">
        <v>43171.57</v>
      </c>
      <c r="M230" s="28">
        <v>42808.43</v>
      </c>
      <c r="N230" s="27">
        <v>0.497888</v>
      </c>
    </row>
    <row r="231" spans="1:14" s="34" customFormat="1" x14ac:dyDescent="0.25">
      <c r="A231" s="26" t="s">
        <v>245</v>
      </c>
      <c r="B231" s="26" t="s">
        <v>137</v>
      </c>
      <c r="C231" s="26" t="s">
        <v>234</v>
      </c>
      <c r="D231" s="26" t="s">
        <v>233</v>
      </c>
      <c r="E231" s="26" t="s">
        <v>237</v>
      </c>
      <c r="F231" s="37">
        <v>9300</v>
      </c>
      <c r="G231" s="37">
        <v>0</v>
      </c>
      <c r="H231" s="37">
        <v>9300</v>
      </c>
      <c r="I231" s="28">
        <v>3995.68</v>
      </c>
      <c r="J231" s="28">
        <v>0</v>
      </c>
      <c r="K231" s="29">
        <v>0</v>
      </c>
      <c r="L231" s="37">
        <v>3995.68</v>
      </c>
      <c r="M231" s="28">
        <v>5304.32</v>
      </c>
      <c r="N231" s="27">
        <v>0.570357</v>
      </c>
    </row>
    <row r="232" spans="1:14" s="34" customFormat="1" x14ac:dyDescent="0.25">
      <c r="A232" s="26" t="s">
        <v>245</v>
      </c>
      <c r="B232" s="26" t="s">
        <v>137</v>
      </c>
      <c r="C232" s="26" t="s">
        <v>234</v>
      </c>
      <c r="D232" s="26" t="s">
        <v>233</v>
      </c>
      <c r="E232" s="26" t="s">
        <v>236</v>
      </c>
      <c r="F232" s="37">
        <v>260.39999999999998</v>
      </c>
      <c r="G232" s="37">
        <v>0</v>
      </c>
      <c r="H232" s="37">
        <v>260.39999999999998</v>
      </c>
      <c r="I232" s="28">
        <v>111.88</v>
      </c>
      <c r="J232" s="28">
        <v>0</v>
      </c>
      <c r="K232" s="29">
        <v>0</v>
      </c>
      <c r="L232" s="37">
        <v>111.88</v>
      </c>
      <c r="M232" s="28">
        <v>148.52000000000001</v>
      </c>
      <c r="N232" s="27">
        <v>0.570353</v>
      </c>
    </row>
    <row r="233" spans="1:14" s="34" customFormat="1" x14ac:dyDescent="0.25">
      <c r="A233" s="26" t="s">
        <v>244</v>
      </c>
      <c r="B233" s="26" t="s">
        <v>138</v>
      </c>
      <c r="C233" s="26" t="s">
        <v>234</v>
      </c>
      <c r="D233" s="26" t="s">
        <v>233</v>
      </c>
      <c r="E233" s="26" t="s">
        <v>237</v>
      </c>
      <c r="F233" s="37">
        <v>8000</v>
      </c>
      <c r="G233" s="37">
        <v>0</v>
      </c>
      <c r="H233" s="37">
        <v>8000</v>
      </c>
      <c r="I233" s="28">
        <v>3314.9</v>
      </c>
      <c r="J233" s="28">
        <v>0</v>
      </c>
      <c r="K233" s="29">
        <v>0</v>
      </c>
      <c r="L233" s="37">
        <v>3314.9</v>
      </c>
      <c r="M233" s="28">
        <v>4685.1000000000004</v>
      </c>
      <c r="N233" s="27">
        <v>0.58563799999999999</v>
      </c>
    </row>
    <row r="234" spans="1:14" s="34" customFormat="1" x14ac:dyDescent="0.25">
      <c r="A234" s="26" t="s">
        <v>244</v>
      </c>
      <c r="B234" s="26" t="s">
        <v>138</v>
      </c>
      <c r="C234" s="26" t="s">
        <v>234</v>
      </c>
      <c r="D234" s="26" t="s">
        <v>233</v>
      </c>
      <c r="E234" s="26" t="s">
        <v>236</v>
      </c>
      <c r="F234" s="37">
        <v>224</v>
      </c>
      <c r="G234" s="37">
        <v>0</v>
      </c>
      <c r="H234" s="37">
        <v>224</v>
      </c>
      <c r="I234" s="28">
        <v>92.82</v>
      </c>
      <c r="J234" s="28">
        <v>0</v>
      </c>
      <c r="K234" s="29">
        <v>0</v>
      </c>
      <c r="L234" s="37">
        <v>92.82</v>
      </c>
      <c r="M234" s="28">
        <v>131.18</v>
      </c>
      <c r="N234" s="27">
        <v>0.58562499999999995</v>
      </c>
    </row>
    <row r="235" spans="1:14" s="34" customFormat="1" x14ac:dyDescent="0.25">
      <c r="A235" s="26" t="s">
        <v>243</v>
      </c>
      <c r="B235" s="26" t="s">
        <v>140</v>
      </c>
      <c r="C235" s="26" t="s">
        <v>234</v>
      </c>
      <c r="D235" s="26" t="s">
        <v>233</v>
      </c>
      <c r="E235" s="26" t="s">
        <v>237</v>
      </c>
      <c r="F235" s="37">
        <v>16500</v>
      </c>
      <c r="G235" s="37">
        <v>0</v>
      </c>
      <c r="H235" s="37">
        <v>16500</v>
      </c>
      <c r="I235" s="28">
        <v>16353.61</v>
      </c>
      <c r="J235" s="28">
        <v>0</v>
      </c>
      <c r="K235" s="29">
        <v>0</v>
      </c>
      <c r="L235" s="37">
        <v>16353.61</v>
      </c>
      <c r="M235" s="28">
        <v>146.38999999999999</v>
      </c>
      <c r="N235" s="27">
        <v>8.8719999999999997E-3</v>
      </c>
    </row>
    <row r="236" spans="1:14" s="34" customFormat="1" x14ac:dyDescent="0.25">
      <c r="A236" s="26" t="s">
        <v>243</v>
      </c>
      <c r="B236" s="26" t="s">
        <v>140</v>
      </c>
      <c r="C236" s="26" t="s">
        <v>234</v>
      </c>
      <c r="D236" s="26" t="s">
        <v>233</v>
      </c>
      <c r="E236" s="26" t="s">
        <v>236</v>
      </c>
      <c r="F236" s="37">
        <v>462</v>
      </c>
      <c r="G236" s="37">
        <v>0</v>
      </c>
      <c r="H236" s="37">
        <v>462</v>
      </c>
      <c r="I236" s="28">
        <v>457.9</v>
      </c>
      <c r="J236" s="28">
        <v>0</v>
      </c>
      <c r="K236" s="29">
        <v>0</v>
      </c>
      <c r="L236" s="37">
        <v>457.9</v>
      </c>
      <c r="M236" s="28">
        <v>4.0999999999999996</v>
      </c>
      <c r="N236" s="27">
        <v>8.8739999999999999E-3</v>
      </c>
    </row>
    <row r="237" spans="1:14" s="34" customFormat="1" x14ac:dyDescent="0.25">
      <c r="A237" s="26" t="s">
        <v>412</v>
      </c>
      <c r="B237" s="26" t="s">
        <v>226</v>
      </c>
      <c r="C237" s="26" t="s">
        <v>234</v>
      </c>
      <c r="D237" s="26" t="s">
        <v>233</v>
      </c>
      <c r="E237" s="26" t="s">
        <v>237</v>
      </c>
      <c r="F237" s="37">
        <v>20000</v>
      </c>
      <c r="G237" s="37">
        <v>7500</v>
      </c>
      <c r="H237" s="37">
        <v>27500</v>
      </c>
      <c r="I237" s="28">
        <v>19121.52</v>
      </c>
      <c r="J237" s="28">
        <v>0</v>
      </c>
      <c r="K237" s="29">
        <v>0</v>
      </c>
      <c r="L237" s="37">
        <v>19121.52</v>
      </c>
      <c r="M237" s="28">
        <v>8378.48</v>
      </c>
      <c r="N237" s="27">
        <v>0.304672</v>
      </c>
    </row>
    <row r="238" spans="1:14" s="34" customFormat="1" x14ac:dyDescent="0.25">
      <c r="A238" s="26" t="s">
        <v>412</v>
      </c>
      <c r="B238" s="26" t="s">
        <v>226</v>
      </c>
      <c r="C238" s="26" t="s">
        <v>234</v>
      </c>
      <c r="D238" s="26" t="s">
        <v>233</v>
      </c>
      <c r="E238" s="26" t="s">
        <v>236</v>
      </c>
      <c r="F238" s="37">
        <v>560</v>
      </c>
      <c r="G238" s="37">
        <v>0</v>
      </c>
      <c r="H238" s="37">
        <v>560</v>
      </c>
      <c r="I238" s="28">
        <v>535.4</v>
      </c>
      <c r="J238" s="28">
        <v>0</v>
      </c>
      <c r="K238" s="29">
        <v>0</v>
      </c>
      <c r="L238" s="37">
        <v>535.4</v>
      </c>
      <c r="M238" s="28">
        <v>24.6</v>
      </c>
      <c r="N238" s="27">
        <v>4.3929000000000003E-2</v>
      </c>
    </row>
    <row r="239" spans="1:14" s="34" customFormat="1" x14ac:dyDescent="0.25">
      <c r="A239" s="26" t="s">
        <v>413</v>
      </c>
      <c r="B239" s="26" t="s">
        <v>228</v>
      </c>
      <c r="C239" s="26" t="s">
        <v>234</v>
      </c>
      <c r="D239" s="26" t="s">
        <v>233</v>
      </c>
      <c r="E239" s="26" t="s">
        <v>237</v>
      </c>
      <c r="F239" s="37">
        <v>70000</v>
      </c>
      <c r="G239" s="37">
        <v>0</v>
      </c>
      <c r="H239" s="37">
        <v>70000</v>
      </c>
      <c r="I239" s="28">
        <v>0</v>
      </c>
      <c r="J239" s="28">
        <v>0</v>
      </c>
      <c r="K239" s="29">
        <v>0</v>
      </c>
      <c r="L239" s="37">
        <v>0</v>
      </c>
      <c r="M239" s="28">
        <v>70000</v>
      </c>
      <c r="N239" s="27">
        <v>1</v>
      </c>
    </row>
    <row r="240" spans="1:14" s="34" customFormat="1" x14ac:dyDescent="0.25">
      <c r="A240" s="26" t="s">
        <v>413</v>
      </c>
      <c r="B240" s="26" t="s">
        <v>228</v>
      </c>
      <c r="C240" s="26" t="s">
        <v>234</v>
      </c>
      <c r="D240" s="26" t="s">
        <v>233</v>
      </c>
      <c r="E240" s="26" t="s">
        <v>236</v>
      </c>
      <c r="F240" s="37">
        <v>1960</v>
      </c>
      <c r="G240" s="37">
        <v>0</v>
      </c>
      <c r="H240" s="37">
        <v>1960</v>
      </c>
      <c r="I240" s="28">
        <v>0</v>
      </c>
      <c r="J240" s="28">
        <v>0</v>
      </c>
      <c r="K240" s="29">
        <v>0</v>
      </c>
      <c r="L240" s="37">
        <v>0</v>
      </c>
      <c r="M240" s="28">
        <v>1960</v>
      </c>
      <c r="N240" s="27">
        <v>1</v>
      </c>
    </row>
    <row r="241" spans="1:14" s="34" customFormat="1" x14ac:dyDescent="0.25">
      <c r="A241" s="26" t="s">
        <v>415</v>
      </c>
      <c r="B241" s="26" t="s">
        <v>230</v>
      </c>
      <c r="C241" s="26" t="s">
        <v>234</v>
      </c>
      <c r="D241" s="26" t="s">
        <v>233</v>
      </c>
      <c r="E241" s="26" t="s">
        <v>237</v>
      </c>
      <c r="F241" s="37">
        <v>1000</v>
      </c>
      <c r="G241" s="37">
        <v>0</v>
      </c>
      <c r="H241" s="37">
        <v>1000</v>
      </c>
      <c r="I241" s="28">
        <v>0</v>
      </c>
      <c r="J241" s="28">
        <v>0</v>
      </c>
      <c r="K241" s="29">
        <v>0</v>
      </c>
      <c r="L241" s="37">
        <v>0</v>
      </c>
      <c r="M241" s="28">
        <v>1000</v>
      </c>
      <c r="N241" s="27">
        <v>1</v>
      </c>
    </row>
    <row r="242" spans="1:14" s="34" customFormat="1" x14ac:dyDescent="0.25">
      <c r="A242" s="26" t="s">
        <v>415</v>
      </c>
      <c r="B242" s="26" t="s">
        <v>230</v>
      </c>
      <c r="C242" s="26" t="s">
        <v>234</v>
      </c>
      <c r="D242" s="26" t="s">
        <v>233</v>
      </c>
      <c r="E242" s="26" t="s">
        <v>236</v>
      </c>
      <c r="F242" s="37">
        <v>28</v>
      </c>
      <c r="G242" s="37">
        <v>0</v>
      </c>
      <c r="H242" s="37">
        <v>28</v>
      </c>
      <c r="I242" s="28">
        <v>0</v>
      </c>
      <c r="J242" s="28">
        <v>0</v>
      </c>
      <c r="K242" s="29">
        <v>0</v>
      </c>
      <c r="L242" s="37">
        <v>0</v>
      </c>
      <c r="M242" s="28">
        <v>28</v>
      </c>
      <c r="N242" s="27">
        <v>1</v>
      </c>
    </row>
    <row r="243" spans="1:14" s="34" customFormat="1" x14ac:dyDescent="0.25">
      <c r="A243" s="26" t="s">
        <v>416</v>
      </c>
      <c r="B243" s="26" t="s">
        <v>216</v>
      </c>
      <c r="C243" s="26" t="s">
        <v>234</v>
      </c>
      <c r="D243" s="26" t="s">
        <v>233</v>
      </c>
      <c r="E243" s="26" t="s">
        <v>237</v>
      </c>
      <c r="F243" s="37">
        <v>21804</v>
      </c>
      <c r="G243" s="37">
        <v>0</v>
      </c>
      <c r="H243" s="37">
        <v>21804</v>
      </c>
      <c r="I243" s="28">
        <v>8239.34</v>
      </c>
      <c r="J243" s="28">
        <v>0</v>
      </c>
      <c r="K243" s="29">
        <v>0</v>
      </c>
      <c r="L243" s="37">
        <v>8239.34</v>
      </c>
      <c r="M243" s="28">
        <v>13564.66</v>
      </c>
      <c r="N243" s="27">
        <v>0.62211799999999995</v>
      </c>
    </row>
    <row r="244" spans="1:14" s="34" customFormat="1" x14ac:dyDescent="0.25">
      <c r="A244" s="26" t="s">
        <v>416</v>
      </c>
      <c r="B244" s="26" t="s">
        <v>216</v>
      </c>
      <c r="C244" s="26" t="s">
        <v>234</v>
      </c>
      <c r="D244" s="26" t="s">
        <v>233</v>
      </c>
      <c r="E244" s="26" t="s">
        <v>236</v>
      </c>
      <c r="F244" s="37">
        <v>610.51</v>
      </c>
      <c r="G244" s="37">
        <v>0</v>
      </c>
      <c r="H244" s="37">
        <v>610.51</v>
      </c>
      <c r="I244" s="28">
        <v>230.71</v>
      </c>
      <c r="J244" s="28">
        <v>0</v>
      </c>
      <c r="K244" s="29">
        <v>0</v>
      </c>
      <c r="L244" s="37">
        <v>230.71</v>
      </c>
      <c r="M244" s="28">
        <v>379.8</v>
      </c>
      <c r="N244" s="27">
        <v>0.62210299999999996</v>
      </c>
    </row>
    <row r="245" spans="1:14" s="34" customFormat="1" x14ac:dyDescent="0.25">
      <c r="A245" s="26" t="s">
        <v>242</v>
      </c>
      <c r="B245" s="26" t="s">
        <v>141</v>
      </c>
      <c r="C245" s="26" t="s">
        <v>234</v>
      </c>
      <c r="D245" s="26" t="s">
        <v>233</v>
      </c>
      <c r="E245" s="26" t="s">
        <v>237</v>
      </c>
      <c r="F245" s="37">
        <v>16000</v>
      </c>
      <c r="G245" s="37">
        <v>-2200</v>
      </c>
      <c r="H245" s="37">
        <v>13800</v>
      </c>
      <c r="I245" s="28">
        <v>11276.38</v>
      </c>
      <c r="J245" s="28">
        <v>0</v>
      </c>
      <c r="K245" s="29">
        <v>0</v>
      </c>
      <c r="L245" s="37">
        <v>11276.38</v>
      </c>
      <c r="M245" s="28">
        <v>2523.62</v>
      </c>
      <c r="N245" s="27">
        <v>0.18287100000000001</v>
      </c>
    </row>
    <row r="246" spans="1:14" s="34" customFormat="1" x14ac:dyDescent="0.25">
      <c r="A246" s="26" t="s">
        <v>242</v>
      </c>
      <c r="B246" s="26" t="s">
        <v>141</v>
      </c>
      <c r="C246" s="26" t="s">
        <v>234</v>
      </c>
      <c r="D246" s="26" t="s">
        <v>233</v>
      </c>
      <c r="E246" s="26" t="s">
        <v>236</v>
      </c>
      <c r="F246" s="37">
        <v>5545</v>
      </c>
      <c r="G246" s="37">
        <v>0</v>
      </c>
      <c r="H246" s="37">
        <v>5545</v>
      </c>
      <c r="I246" s="28">
        <v>5414.82</v>
      </c>
      <c r="J246" s="28">
        <v>0</v>
      </c>
      <c r="K246" s="29">
        <v>0</v>
      </c>
      <c r="L246" s="37">
        <v>5414.82</v>
      </c>
      <c r="M246" s="28">
        <v>130.18</v>
      </c>
      <c r="N246" s="27">
        <v>2.3477000000000001E-2</v>
      </c>
    </row>
    <row r="247" spans="1:14" s="34" customFormat="1" x14ac:dyDescent="0.25">
      <c r="A247" s="26" t="s">
        <v>242</v>
      </c>
      <c r="B247" s="26" t="s">
        <v>141</v>
      </c>
      <c r="C247" s="26" t="s">
        <v>234</v>
      </c>
      <c r="D247" s="26" t="s">
        <v>233</v>
      </c>
      <c r="E247" s="26" t="s">
        <v>232</v>
      </c>
      <c r="F247" s="37">
        <v>19500</v>
      </c>
      <c r="G247" s="37">
        <v>2200</v>
      </c>
      <c r="H247" s="37">
        <v>21700</v>
      </c>
      <c r="I247" s="28">
        <v>21685.71</v>
      </c>
      <c r="J247" s="28">
        <v>0</v>
      </c>
      <c r="K247" s="29">
        <v>0</v>
      </c>
      <c r="L247" s="37">
        <v>21685.71</v>
      </c>
      <c r="M247" s="28">
        <v>14.29</v>
      </c>
      <c r="N247" s="27">
        <v>6.5899999999999997E-4</v>
      </c>
    </row>
    <row r="248" spans="1:14" s="34" customFormat="1" x14ac:dyDescent="0.25">
      <c r="A248" s="26" t="s">
        <v>242</v>
      </c>
      <c r="B248" s="26" t="s">
        <v>141</v>
      </c>
      <c r="C248" s="26" t="s">
        <v>234</v>
      </c>
      <c r="D248" s="26" t="s">
        <v>233</v>
      </c>
      <c r="E248" s="26" t="s">
        <v>241</v>
      </c>
      <c r="F248" s="37">
        <v>162535.63</v>
      </c>
      <c r="G248" s="37">
        <v>0</v>
      </c>
      <c r="H248" s="37">
        <v>162535.63</v>
      </c>
      <c r="I248" s="28">
        <v>160424.29999999999</v>
      </c>
      <c r="J248" s="28">
        <v>0</v>
      </c>
      <c r="K248" s="29">
        <v>0</v>
      </c>
      <c r="L248" s="37">
        <v>160424.29999999999</v>
      </c>
      <c r="M248" s="28">
        <v>2111.33</v>
      </c>
      <c r="N248" s="27">
        <v>1.299E-2</v>
      </c>
    </row>
    <row r="249" spans="1:14" s="34" customFormat="1" x14ac:dyDescent="0.25">
      <c r="A249" s="26" t="s">
        <v>240</v>
      </c>
      <c r="B249" s="26" t="s">
        <v>143</v>
      </c>
      <c r="C249" s="26" t="s">
        <v>234</v>
      </c>
      <c r="D249" s="26" t="s">
        <v>233</v>
      </c>
      <c r="E249" s="26" t="s">
        <v>241</v>
      </c>
      <c r="F249" s="37">
        <v>540000</v>
      </c>
      <c r="G249" s="37">
        <v>0</v>
      </c>
      <c r="H249" s="37">
        <v>0</v>
      </c>
      <c r="I249" s="37">
        <v>0</v>
      </c>
      <c r="J249" s="37">
        <v>0</v>
      </c>
      <c r="K249" s="37">
        <v>0</v>
      </c>
      <c r="L249" s="37">
        <v>0</v>
      </c>
      <c r="M249" s="37">
        <v>0</v>
      </c>
      <c r="N249" s="37">
        <v>0</v>
      </c>
    </row>
    <row r="250" spans="1:14" s="34" customFormat="1" x14ac:dyDescent="0.25">
      <c r="A250" s="26" t="s">
        <v>240</v>
      </c>
      <c r="B250" s="26" t="s">
        <v>143</v>
      </c>
      <c r="C250" s="26" t="s">
        <v>234</v>
      </c>
      <c r="D250" s="26" t="s">
        <v>233</v>
      </c>
      <c r="E250" s="26" t="s">
        <v>232</v>
      </c>
      <c r="F250" s="37">
        <f>234875+24000</f>
        <v>258875</v>
      </c>
      <c r="G250" s="37">
        <v>0</v>
      </c>
      <c r="H250" s="37">
        <v>0</v>
      </c>
      <c r="I250" s="37">
        <v>0</v>
      </c>
      <c r="J250" s="37">
        <v>0</v>
      </c>
      <c r="K250" s="37">
        <v>0</v>
      </c>
      <c r="L250" s="37">
        <v>0</v>
      </c>
      <c r="M250" s="37">
        <v>0</v>
      </c>
      <c r="N250" s="37">
        <v>0</v>
      </c>
    </row>
    <row r="251" spans="1:14" s="34" customFormat="1" x14ac:dyDescent="0.25">
      <c r="A251" s="26" t="s">
        <v>240</v>
      </c>
      <c r="B251" s="26" t="s">
        <v>143</v>
      </c>
      <c r="C251" s="26" t="s">
        <v>234</v>
      </c>
      <c r="D251" s="26" t="s">
        <v>233</v>
      </c>
      <c r="E251" s="26" t="s">
        <v>237</v>
      </c>
      <c r="F251" s="37">
        <v>787712</v>
      </c>
      <c r="G251" s="37">
        <v>0</v>
      </c>
      <c r="H251" s="37">
        <v>0</v>
      </c>
      <c r="I251" s="37">
        <v>0</v>
      </c>
      <c r="J251" s="37">
        <v>0</v>
      </c>
      <c r="K251" s="37">
        <v>0</v>
      </c>
      <c r="L251" s="37">
        <v>0</v>
      </c>
      <c r="M251" s="37">
        <v>0</v>
      </c>
      <c r="N251" s="37">
        <v>0</v>
      </c>
    </row>
    <row r="252" spans="1:14" s="34" customFormat="1" x14ac:dyDescent="0.25">
      <c r="A252" s="26" t="s">
        <v>240</v>
      </c>
      <c r="B252" s="26" t="s">
        <v>143</v>
      </c>
      <c r="C252" s="26" t="s">
        <v>234</v>
      </c>
      <c r="D252" s="26" t="s">
        <v>233</v>
      </c>
      <c r="E252" s="26" t="s">
        <v>239</v>
      </c>
      <c r="F252" s="37">
        <v>87288</v>
      </c>
      <c r="G252" s="37">
        <v>0</v>
      </c>
      <c r="H252" s="37">
        <v>0</v>
      </c>
      <c r="I252" s="37">
        <v>0</v>
      </c>
      <c r="J252" s="37">
        <v>0</v>
      </c>
      <c r="K252" s="37">
        <v>0</v>
      </c>
      <c r="L252" s="37">
        <v>0</v>
      </c>
      <c r="M252" s="37">
        <v>0</v>
      </c>
      <c r="N252" s="37">
        <v>0</v>
      </c>
    </row>
    <row r="253" spans="1:14" s="34" customFormat="1" x14ac:dyDescent="0.25">
      <c r="A253" s="26" t="s">
        <v>238</v>
      </c>
      <c r="B253" s="26" t="s">
        <v>144</v>
      </c>
      <c r="C253" s="26" t="s">
        <v>234</v>
      </c>
      <c r="D253" s="26" t="s">
        <v>233</v>
      </c>
      <c r="E253" s="26" t="s">
        <v>237</v>
      </c>
      <c r="F253" s="37">
        <v>15000</v>
      </c>
      <c r="G253" s="37">
        <v>0</v>
      </c>
      <c r="H253" s="37">
        <v>15000</v>
      </c>
      <c r="I253" s="28">
        <v>12285.64</v>
      </c>
      <c r="J253" s="28">
        <v>0</v>
      </c>
      <c r="K253" s="29">
        <v>0</v>
      </c>
      <c r="L253" s="37">
        <v>12285.64</v>
      </c>
      <c r="M253" s="28">
        <v>2714.36</v>
      </c>
      <c r="N253" s="27">
        <v>0.18095700000000001</v>
      </c>
    </row>
    <row r="254" spans="1:14" s="34" customFormat="1" x14ac:dyDescent="0.25">
      <c r="A254" s="26" t="s">
        <v>238</v>
      </c>
      <c r="B254" s="26" t="s">
        <v>144</v>
      </c>
      <c r="C254" s="26" t="s">
        <v>234</v>
      </c>
      <c r="D254" s="26" t="s">
        <v>233</v>
      </c>
      <c r="E254" s="26" t="s">
        <v>236</v>
      </c>
      <c r="F254" s="37">
        <v>601.44000000000005</v>
      </c>
      <c r="G254" s="37">
        <v>0</v>
      </c>
      <c r="H254" s="37">
        <v>601.44000000000005</v>
      </c>
      <c r="I254" s="28">
        <v>461.43</v>
      </c>
      <c r="J254" s="28">
        <v>0</v>
      </c>
      <c r="K254" s="29">
        <v>0</v>
      </c>
      <c r="L254" s="37">
        <v>461.43</v>
      </c>
      <c r="M254" s="28">
        <v>140.01</v>
      </c>
      <c r="N254" s="27">
        <v>0.232791</v>
      </c>
    </row>
    <row r="255" spans="1:14" s="34" customFormat="1" x14ac:dyDescent="0.25">
      <c r="A255" s="26" t="s">
        <v>238</v>
      </c>
      <c r="B255" s="26" t="s">
        <v>144</v>
      </c>
      <c r="C255" s="26" t="s">
        <v>234</v>
      </c>
      <c r="D255" s="26" t="s">
        <v>233</v>
      </c>
      <c r="E255" s="26" t="s">
        <v>232</v>
      </c>
      <c r="F255" s="37">
        <v>6480</v>
      </c>
      <c r="G255" s="37">
        <v>0</v>
      </c>
      <c r="H255" s="37">
        <v>6480</v>
      </c>
      <c r="I255" s="28">
        <v>4194</v>
      </c>
      <c r="J255" s="28">
        <v>0</v>
      </c>
      <c r="K255" s="29">
        <v>0</v>
      </c>
      <c r="L255" s="37">
        <v>4194</v>
      </c>
      <c r="M255" s="28">
        <v>2286</v>
      </c>
      <c r="N255" s="27">
        <v>0.35277799999999998</v>
      </c>
    </row>
  </sheetData>
  <autoFilter ref="A11:M219" xr:uid="{00000000-0009-0000-0000-000007000000}">
    <sortState ref="A12:M220">
      <sortCondition ref="A11:A219"/>
    </sortState>
  </autoFilter>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A3:M98"/>
  <sheetViews>
    <sheetView topLeftCell="E1" workbookViewId="0">
      <selection activeCell="G17" sqref="G17"/>
    </sheetView>
  </sheetViews>
  <sheetFormatPr defaultRowHeight="13.2" x14ac:dyDescent="0.25"/>
  <cols>
    <col min="1" max="1" width="13.33203125" bestFit="1" customWidth="1"/>
    <col min="2" max="2" width="19.109375" style="46" bestFit="1" customWidth="1"/>
    <col min="3" max="3" width="17.5546875" style="46" bestFit="1" customWidth="1"/>
    <col min="4" max="4" width="20.6640625" style="46" customWidth="1"/>
    <col min="5" max="5" width="17.5546875" style="46" bestFit="1" customWidth="1"/>
    <col min="6" max="6" width="20.6640625" style="46" customWidth="1"/>
    <col min="7" max="7" width="17.5546875" style="46" bestFit="1" customWidth="1"/>
    <col min="8" max="8" width="19.109375" style="46" bestFit="1" customWidth="1"/>
    <col min="9" max="9" width="17.5546875" style="46" bestFit="1" customWidth="1"/>
    <col min="10" max="10" width="19.109375" style="46" bestFit="1" customWidth="1"/>
    <col min="11" max="11" width="17.5546875" style="46" bestFit="1" customWidth="1"/>
    <col min="12" max="12" width="19.5546875" style="46" bestFit="1" customWidth="1"/>
    <col min="13" max="13" width="39.44140625" bestFit="1" customWidth="1"/>
  </cols>
  <sheetData>
    <row r="3" spans="1:13" s="33" customFormat="1" x14ac:dyDescent="0.25">
      <c r="B3" s="39" t="s">
        <v>344</v>
      </c>
    </row>
    <row r="4" spans="1:13" s="47" customFormat="1" ht="52.8" x14ac:dyDescent="0.25">
      <c r="A4" s="33"/>
      <c r="B4" s="33" t="s">
        <v>237</v>
      </c>
      <c r="C4" s="33"/>
      <c r="D4" s="33" t="s">
        <v>239</v>
      </c>
      <c r="E4" s="33"/>
      <c r="F4" s="33" t="s">
        <v>236</v>
      </c>
      <c r="G4" s="33"/>
      <c r="H4" s="33" t="s">
        <v>232</v>
      </c>
      <c r="I4" s="33"/>
      <c r="J4" s="33" t="s">
        <v>241</v>
      </c>
      <c r="K4" s="33"/>
      <c r="L4" s="33" t="s">
        <v>356</v>
      </c>
      <c r="M4" s="33" t="s">
        <v>355</v>
      </c>
    </row>
    <row r="5" spans="1:13" s="33" customFormat="1" ht="52.8" x14ac:dyDescent="0.25">
      <c r="A5" s="39" t="s">
        <v>342</v>
      </c>
      <c r="B5" s="33" t="s">
        <v>357</v>
      </c>
      <c r="C5" s="33" t="s">
        <v>345</v>
      </c>
      <c r="D5" s="33" t="s">
        <v>357</v>
      </c>
      <c r="E5" s="33" t="s">
        <v>345</v>
      </c>
      <c r="F5" s="33" t="s">
        <v>357</v>
      </c>
      <c r="G5" s="33" t="s">
        <v>345</v>
      </c>
      <c r="H5" s="33" t="s">
        <v>357</v>
      </c>
      <c r="I5" s="33" t="s">
        <v>345</v>
      </c>
      <c r="J5" s="33" t="s">
        <v>357</v>
      </c>
      <c r="K5" s="33" t="s">
        <v>345</v>
      </c>
    </row>
    <row r="6" spans="1:13" x14ac:dyDescent="0.25">
      <c r="A6" s="36" t="s">
        <v>95</v>
      </c>
      <c r="B6" s="38">
        <v>17301</v>
      </c>
      <c r="C6" s="38">
        <v>0</v>
      </c>
      <c r="D6" s="38">
        <v>1000</v>
      </c>
      <c r="E6" s="38">
        <v>0</v>
      </c>
      <c r="F6" s="38">
        <v>4768.53</v>
      </c>
      <c r="G6" s="38">
        <v>0</v>
      </c>
      <c r="H6" s="38">
        <v>51040</v>
      </c>
      <c r="I6" s="38">
        <v>0</v>
      </c>
      <c r="J6" s="38">
        <v>66249.48</v>
      </c>
      <c r="K6" s="38">
        <v>0</v>
      </c>
      <c r="L6" s="38">
        <v>140359.01</v>
      </c>
      <c r="M6" s="38">
        <v>0</v>
      </c>
    </row>
    <row r="7" spans="1:13" x14ac:dyDescent="0.25">
      <c r="A7" s="36" t="s">
        <v>97</v>
      </c>
      <c r="B7" s="38">
        <v>127500</v>
      </c>
      <c r="C7" s="38">
        <v>40618.67</v>
      </c>
      <c r="D7" s="38"/>
      <c r="E7" s="38"/>
      <c r="F7" s="38">
        <v>6638</v>
      </c>
      <c r="G7" s="38">
        <v>40618.67</v>
      </c>
      <c r="H7" s="38">
        <v>56436</v>
      </c>
      <c r="I7" s="38">
        <v>40618.67</v>
      </c>
      <c r="J7" s="38">
        <v>53138</v>
      </c>
      <c r="K7" s="38">
        <v>40618.67</v>
      </c>
      <c r="L7" s="38">
        <v>243712</v>
      </c>
      <c r="M7" s="38">
        <v>162474.68</v>
      </c>
    </row>
    <row r="8" spans="1:13" x14ac:dyDescent="0.25">
      <c r="A8" s="36" t="s">
        <v>98</v>
      </c>
      <c r="B8" s="38">
        <v>42455</v>
      </c>
      <c r="C8" s="38">
        <v>30988.83</v>
      </c>
      <c r="D8" s="38">
        <v>22000</v>
      </c>
      <c r="E8" s="38">
        <v>30988.83</v>
      </c>
      <c r="F8" s="38">
        <v>5064</v>
      </c>
      <c r="G8" s="38">
        <v>30988.83</v>
      </c>
      <c r="H8" s="38">
        <v>85276</v>
      </c>
      <c r="I8" s="38">
        <v>30988.83</v>
      </c>
      <c r="J8" s="38">
        <v>53138</v>
      </c>
      <c r="K8" s="38">
        <v>30988.83</v>
      </c>
      <c r="L8" s="38">
        <v>207933</v>
      </c>
      <c r="M8" s="38">
        <v>154944.15000000002</v>
      </c>
    </row>
    <row r="9" spans="1:13" x14ac:dyDescent="0.25">
      <c r="A9" s="36" t="s">
        <v>99</v>
      </c>
      <c r="B9" s="38">
        <v>92685</v>
      </c>
      <c r="C9" s="38">
        <v>0</v>
      </c>
      <c r="D9" s="38"/>
      <c r="E9" s="38"/>
      <c r="F9" s="38">
        <v>3378.2</v>
      </c>
      <c r="G9" s="38">
        <v>0</v>
      </c>
      <c r="H9" s="38">
        <v>27965</v>
      </c>
      <c r="I9" s="38">
        <v>328</v>
      </c>
      <c r="J9" s="38"/>
      <c r="K9" s="38"/>
      <c r="L9" s="38">
        <v>124028.2</v>
      </c>
      <c r="M9" s="38">
        <v>328</v>
      </c>
    </row>
    <row r="10" spans="1:13" x14ac:dyDescent="0.25">
      <c r="A10" s="36" t="s">
        <v>101</v>
      </c>
      <c r="B10" s="38">
        <v>13176.5</v>
      </c>
      <c r="C10" s="38">
        <v>0</v>
      </c>
      <c r="D10" s="38"/>
      <c r="E10" s="38"/>
      <c r="F10" s="38">
        <v>2481.5300000000002</v>
      </c>
      <c r="G10" s="38">
        <v>0</v>
      </c>
      <c r="H10" s="38">
        <v>9200</v>
      </c>
      <c r="I10" s="38">
        <v>320</v>
      </c>
      <c r="J10" s="38">
        <v>66249.600000000006</v>
      </c>
      <c r="K10" s="38">
        <v>1971.51</v>
      </c>
      <c r="L10" s="38">
        <v>91107.63</v>
      </c>
      <c r="M10" s="38">
        <v>2291.5100000000002</v>
      </c>
    </row>
    <row r="11" spans="1:13" x14ac:dyDescent="0.25">
      <c r="A11" s="36" t="s">
        <v>159</v>
      </c>
      <c r="B11" s="38">
        <v>3000</v>
      </c>
      <c r="C11" s="38">
        <v>0</v>
      </c>
      <c r="D11" s="38"/>
      <c r="E11" s="38"/>
      <c r="F11" s="38">
        <v>84</v>
      </c>
      <c r="G11" s="38">
        <v>0</v>
      </c>
      <c r="H11" s="38"/>
      <c r="I11" s="38"/>
      <c r="J11" s="38"/>
      <c r="K11" s="38"/>
      <c r="L11" s="38">
        <v>3084</v>
      </c>
      <c r="M11" s="38">
        <v>0</v>
      </c>
    </row>
    <row r="12" spans="1:13" x14ac:dyDescent="0.25">
      <c r="A12" s="36" t="s">
        <v>161</v>
      </c>
      <c r="B12" s="38">
        <v>5020</v>
      </c>
      <c r="C12" s="38">
        <v>0</v>
      </c>
      <c r="D12" s="38"/>
      <c r="E12" s="38"/>
      <c r="F12" s="38">
        <v>140.56</v>
      </c>
      <c r="G12" s="38">
        <v>0</v>
      </c>
      <c r="H12" s="38"/>
      <c r="I12" s="38"/>
      <c r="J12" s="38"/>
      <c r="K12" s="38"/>
      <c r="L12" s="38">
        <v>5160.5600000000004</v>
      </c>
      <c r="M12" s="38">
        <v>0</v>
      </c>
    </row>
    <row r="13" spans="1:13" x14ac:dyDescent="0.25">
      <c r="A13" s="36" t="s">
        <v>163</v>
      </c>
      <c r="B13" s="38">
        <v>5600</v>
      </c>
      <c r="C13" s="38">
        <v>0</v>
      </c>
      <c r="D13" s="38"/>
      <c r="E13" s="38"/>
      <c r="F13" s="38">
        <v>156.80000000000001</v>
      </c>
      <c r="G13" s="38">
        <v>0</v>
      </c>
      <c r="H13" s="38"/>
      <c r="I13" s="38"/>
      <c r="J13" s="38"/>
      <c r="K13" s="38"/>
      <c r="L13" s="38">
        <v>5756.8</v>
      </c>
      <c r="M13" s="38">
        <v>0</v>
      </c>
    </row>
    <row r="14" spans="1:13" x14ac:dyDescent="0.25">
      <c r="A14" s="36" t="s">
        <v>165</v>
      </c>
      <c r="B14" s="38">
        <v>4350</v>
      </c>
      <c r="C14" s="38">
        <v>0</v>
      </c>
      <c r="D14" s="38"/>
      <c r="E14" s="38"/>
      <c r="F14" s="38">
        <v>241.5</v>
      </c>
      <c r="G14" s="38">
        <v>0</v>
      </c>
      <c r="H14" s="38">
        <v>4275</v>
      </c>
      <c r="I14" s="38">
        <v>12.82</v>
      </c>
      <c r="J14" s="38"/>
      <c r="K14" s="38"/>
      <c r="L14" s="38">
        <v>8866.5</v>
      </c>
      <c r="M14" s="38">
        <v>12.82</v>
      </c>
    </row>
    <row r="15" spans="1:13" x14ac:dyDescent="0.25">
      <c r="A15" s="36" t="s">
        <v>167</v>
      </c>
      <c r="B15" s="38">
        <v>6644</v>
      </c>
      <c r="C15" s="38">
        <v>0</v>
      </c>
      <c r="D15" s="38"/>
      <c r="E15" s="38"/>
      <c r="F15" s="38">
        <v>333.03</v>
      </c>
      <c r="G15" s="38">
        <v>0</v>
      </c>
      <c r="H15" s="38">
        <v>5250</v>
      </c>
      <c r="I15" s="38">
        <v>0</v>
      </c>
      <c r="J15" s="38"/>
      <c r="K15" s="38"/>
      <c r="L15" s="38">
        <v>12227.029999999999</v>
      </c>
      <c r="M15" s="38">
        <v>0</v>
      </c>
    </row>
    <row r="16" spans="1:13" x14ac:dyDescent="0.25">
      <c r="A16" s="36" t="s">
        <v>169</v>
      </c>
      <c r="B16" s="38">
        <v>1700</v>
      </c>
      <c r="C16" s="38">
        <v>0</v>
      </c>
      <c r="D16" s="38"/>
      <c r="E16" s="38"/>
      <c r="F16" s="38">
        <v>47.6</v>
      </c>
      <c r="G16" s="38">
        <v>0</v>
      </c>
      <c r="H16" s="38"/>
      <c r="I16" s="38"/>
      <c r="J16" s="38"/>
      <c r="K16" s="38"/>
      <c r="L16" s="38">
        <v>1747.6</v>
      </c>
      <c r="M16" s="38">
        <v>0</v>
      </c>
    </row>
    <row r="17" spans="1:13" x14ac:dyDescent="0.25">
      <c r="A17" s="36" t="s">
        <v>102</v>
      </c>
      <c r="B17" s="38">
        <v>101200</v>
      </c>
      <c r="C17" s="38">
        <v>0</v>
      </c>
      <c r="D17" s="38"/>
      <c r="E17" s="38"/>
      <c r="F17" s="38">
        <v>10302.290000000001</v>
      </c>
      <c r="G17" s="38">
        <v>0</v>
      </c>
      <c r="H17" s="38">
        <v>139650.5</v>
      </c>
      <c r="I17" s="38">
        <v>718.21</v>
      </c>
      <c r="J17" s="38">
        <v>127088.49</v>
      </c>
      <c r="K17" s="38">
        <v>3856.82</v>
      </c>
      <c r="L17" s="38">
        <v>378241.28000000003</v>
      </c>
      <c r="M17" s="38">
        <v>4575.0300000000007</v>
      </c>
    </row>
    <row r="18" spans="1:13" x14ac:dyDescent="0.25">
      <c r="A18" s="36" t="s">
        <v>183</v>
      </c>
      <c r="B18" s="38">
        <v>7620</v>
      </c>
      <c r="C18" s="38">
        <v>0</v>
      </c>
      <c r="D18" s="38"/>
      <c r="E18" s="38"/>
      <c r="F18" s="38">
        <v>213.36</v>
      </c>
      <c r="G18" s="38">
        <v>0</v>
      </c>
      <c r="H18" s="38"/>
      <c r="I18" s="38"/>
      <c r="J18" s="38"/>
      <c r="K18" s="38"/>
      <c r="L18" s="38">
        <v>7833.36</v>
      </c>
      <c r="M18" s="38">
        <v>0</v>
      </c>
    </row>
    <row r="19" spans="1:13" x14ac:dyDescent="0.25">
      <c r="A19" s="36" t="s">
        <v>104</v>
      </c>
      <c r="B19" s="38">
        <v>90500</v>
      </c>
      <c r="C19" s="38">
        <v>0</v>
      </c>
      <c r="D19" s="38"/>
      <c r="E19" s="38"/>
      <c r="F19" s="38">
        <v>3143.84</v>
      </c>
      <c r="G19" s="38">
        <v>0</v>
      </c>
      <c r="H19" s="38">
        <v>21780</v>
      </c>
      <c r="I19" s="38">
        <v>0</v>
      </c>
      <c r="J19" s="38"/>
      <c r="K19" s="38"/>
      <c r="L19" s="38">
        <v>115423.84</v>
      </c>
      <c r="M19" s="38">
        <v>0</v>
      </c>
    </row>
    <row r="20" spans="1:13" x14ac:dyDescent="0.25">
      <c r="A20" s="36" t="s">
        <v>105</v>
      </c>
      <c r="B20" s="38">
        <v>361525</v>
      </c>
      <c r="C20" s="38">
        <v>275397.33</v>
      </c>
      <c r="D20" s="38">
        <v>101000</v>
      </c>
      <c r="E20" s="38">
        <v>275397.33</v>
      </c>
      <c r="F20" s="38">
        <v>45007</v>
      </c>
      <c r="G20" s="38">
        <v>275397.33</v>
      </c>
      <c r="H20" s="38">
        <v>429888</v>
      </c>
      <c r="I20" s="38">
        <v>275397.33</v>
      </c>
      <c r="J20" s="38">
        <v>815964</v>
      </c>
      <c r="K20" s="38">
        <v>275397.33</v>
      </c>
      <c r="L20" s="38">
        <v>1753384</v>
      </c>
      <c r="M20" s="38">
        <v>1376986.6500000001</v>
      </c>
    </row>
    <row r="21" spans="1:13" x14ac:dyDescent="0.25">
      <c r="A21" s="36" t="s">
        <v>107</v>
      </c>
      <c r="B21" s="38">
        <v>4500</v>
      </c>
      <c r="C21" s="38">
        <v>0</v>
      </c>
      <c r="D21" s="38"/>
      <c r="E21" s="38"/>
      <c r="F21" s="38">
        <v>126</v>
      </c>
      <c r="G21" s="38">
        <v>0</v>
      </c>
      <c r="H21" s="38"/>
      <c r="I21" s="38"/>
      <c r="J21" s="38"/>
      <c r="K21" s="38"/>
      <c r="L21" s="38">
        <v>4626</v>
      </c>
      <c r="M21" s="38">
        <v>0</v>
      </c>
    </row>
    <row r="22" spans="1:13" x14ac:dyDescent="0.25">
      <c r="A22" s="36" t="s">
        <v>185</v>
      </c>
      <c r="B22" s="38">
        <v>7200</v>
      </c>
      <c r="C22" s="38">
        <v>0</v>
      </c>
      <c r="D22" s="38"/>
      <c r="E22" s="38"/>
      <c r="F22" s="38">
        <v>201.6</v>
      </c>
      <c r="G22" s="38">
        <v>0</v>
      </c>
      <c r="H22" s="38"/>
      <c r="I22" s="38"/>
      <c r="J22" s="38"/>
      <c r="K22" s="38"/>
      <c r="L22" s="38">
        <v>7401.6</v>
      </c>
      <c r="M22" s="38">
        <v>0</v>
      </c>
    </row>
    <row r="23" spans="1:13" x14ac:dyDescent="0.25">
      <c r="A23" s="36" t="s">
        <v>146</v>
      </c>
      <c r="B23" s="38">
        <v>105835</v>
      </c>
      <c r="C23" s="38">
        <v>0</v>
      </c>
      <c r="D23" s="38"/>
      <c r="E23" s="38"/>
      <c r="F23" s="38">
        <v>2963.38</v>
      </c>
      <c r="G23" s="38">
        <v>0</v>
      </c>
      <c r="H23" s="38"/>
      <c r="I23" s="38"/>
      <c r="J23" s="38"/>
      <c r="K23" s="38"/>
      <c r="L23" s="38">
        <v>108798.38</v>
      </c>
      <c r="M23" s="38">
        <v>0</v>
      </c>
    </row>
    <row r="24" spans="1:13" x14ac:dyDescent="0.25">
      <c r="A24" s="36" t="s">
        <v>187</v>
      </c>
      <c r="B24" s="38">
        <v>2188</v>
      </c>
      <c r="C24" s="38">
        <v>0</v>
      </c>
      <c r="D24" s="38"/>
      <c r="E24" s="38"/>
      <c r="F24" s="38">
        <v>204.62</v>
      </c>
      <c r="G24" s="38">
        <v>0</v>
      </c>
      <c r="H24" s="38">
        <v>5120</v>
      </c>
      <c r="I24" s="38">
        <v>0</v>
      </c>
      <c r="J24" s="38"/>
      <c r="K24" s="38"/>
      <c r="L24" s="38">
        <v>7512.62</v>
      </c>
      <c r="M24" s="38">
        <v>0</v>
      </c>
    </row>
    <row r="25" spans="1:13" x14ac:dyDescent="0.25">
      <c r="A25" s="36" t="s">
        <v>147</v>
      </c>
      <c r="B25" s="38">
        <v>5000</v>
      </c>
      <c r="C25" s="38">
        <v>0</v>
      </c>
      <c r="D25" s="38"/>
      <c r="E25" s="38"/>
      <c r="F25" s="38">
        <v>140</v>
      </c>
      <c r="G25" s="38">
        <v>0</v>
      </c>
      <c r="H25" s="38"/>
      <c r="I25" s="38"/>
      <c r="J25" s="38"/>
      <c r="K25" s="38"/>
      <c r="L25" s="38">
        <v>5140</v>
      </c>
      <c r="M25" s="38">
        <v>0</v>
      </c>
    </row>
    <row r="26" spans="1:13" x14ac:dyDescent="0.25">
      <c r="A26" s="36" t="s">
        <v>171</v>
      </c>
      <c r="B26" s="38">
        <v>19615</v>
      </c>
      <c r="C26" s="38">
        <v>0</v>
      </c>
      <c r="D26" s="38"/>
      <c r="E26" s="38"/>
      <c r="F26" s="38">
        <v>549.22</v>
      </c>
      <c r="G26" s="38">
        <v>0</v>
      </c>
      <c r="H26" s="38"/>
      <c r="I26" s="38"/>
      <c r="J26" s="38"/>
      <c r="K26" s="38"/>
      <c r="L26" s="38">
        <v>20164.22</v>
      </c>
      <c r="M26" s="38">
        <v>0</v>
      </c>
    </row>
    <row r="27" spans="1:13" x14ac:dyDescent="0.25">
      <c r="A27" s="36" t="s">
        <v>189</v>
      </c>
      <c r="B27" s="38">
        <v>20700</v>
      </c>
      <c r="C27" s="38">
        <v>0</v>
      </c>
      <c r="D27" s="38"/>
      <c r="E27" s="38"/>
      <c r="F27" s="38">
        <v>579.6</v>
      </c>
      <c r="G27" s="38">
        <v>0</v>
      </c>
      <c r="H27" s="38"/>
      <c r="I27" s="38"/>
      <c r="J27" s="38"/>
      <c r="K27" s="38"/>
      <c r="L27" s="38">
        <v>21279.599999999999</v>
      </c>
      <c r="M27" s="38">
        <v>0</v>
      </c>
    </row>
    <row r="28" spans="1:13" x14ac:dyDescent="0.25">
      <c r="A28" s="36" t="s">
        <v>191</v>
      </c>
      <c r="B28" s="38">
        <v>12000</v>
      </c>
      <c r="C28" s="38">
        <v>0</v>
      </c>
      <c r="D28" s="38"/>
      <c r="E28" s="38"/>
      <c r="F28" s="38">
        <v>336</v>
      </c>
      <c r="G28" s="38">
        <v>0</v>
      </c>
      <c r="H28" s="38"/>
      <c r="I28" s="38"/>
      <c r="J28" s="38"/>
      <c r="K28" s="38"/>
      <c r="L28" s="38">
        <v>12336</v>
      </c>
      <c r="M28" s="38">
        <v>0</v>
      </c>
    </row>
    <row r="29" spans="1:13" x14ac:dyDescent="0.25">
      <c r="A29" s="36" t="s">
        <v>148</v>
      </c>
      <c r="B29" s="38">
        <v>31900</v>
      </c>
      <c r="C29" s="38">
        <v>0</v>
      </c>
      <c r="D29" s="38"/>
      <c r="E29" s="38"/>
      <c r="F29" s="38">
        <v>1449.36</v>
      </c>
      <c r="G29" s="38">
        <v>0</v>
      </c>
      <c r="H29" s="38">
        <v>19863</v>
      </c>
      <c r="I29" s="38">
        <v>369.06</v>
      </c>
      <c r="J29" s="38"/>
      <c r="K29" s="38"/>
      <c r="L29" s="38">
        <v>53212.36</v>
      </c>
      <c r="M29" s="38">
        <v>369.06</v>
      </c>
    </row>
    <row r="30" spans="1:13" x14ac:dyDescent="0.25">
      <c r="A30" s="36" t="s">
        <v>193</v>
      </c>
      <c r="B30" s="38">
        <v>4000</v>
      </c>
      <c r="C30" s="38">
        <v>0</v>
      </c>
      <c r="D30" s="38"/>
      <c r="E30" s="38"/>
      <c r="F30" s="38">
        <v>112</v>
      </c>
      <c r="G30" s="38">
        <v>0</v>
      </c>
      <c r="H30" s="38"/>
      <c r="I30" s="38"/>
      <c r="J30" s="38"/>
      <c r="K30" s="38"/>
      <c r="L30" s="38">
        <v>4112</v>
      </c>
      <c r="M30" s="38">
        <v>0</v>
      </c>
    </row>
    <row r="31" spans="1:13" x14ac:dyDescent="0.25">
      <c r="A31" s="36" t="s">
        <v>195</v>
      </c>
      <c r="B31" s="38">
        <v>9150</v>
      </c>
      <c r="C31" s="38">
        <v>0</v>
      </c>
      <c r="D31" s="38"/>
      <c r="E31" s="38"/>
      <c r="F31" s="38">
        <v>256.2</v>
      </c>
      <c r="G31" s="38">
        <v>0</v>
      </c>
      <c r="H31" s="38"/>
      <c r="I31" s="38"/>
      <c r="J31" s="38"/>
      <c r="K31" s="38"/>
      <c r="L31" s="38">
        <v>9406.2000000000007</v>
      </c>
      <c r="M31" s="38">
        <v>0</v>
      </c>
    </row>
    <row r="32" spans="1:13" x14ac:dyDescent="0.25">
      <c r="A32" s="36" t="s">
        <v>173</v>
      </c>
      <c r="B32" s="38">
        <v>15000</v>
      </c>
      <c r="C32" s="38">
        <v>0</v>
      </c>
      <c r="D32" s="38"/>
      <c r="E32" s="38"/>
      <c r="F32" s="38">
        <v>420</v>
      </c>
      <c r="G32" s="38">
        <v>0</v>
      </c>
      <c r="H32" s="38"/>
      <c r="I32" s="38"/>
      <c r="J32" s="38"/>
      <c r="K32" s="38"/>
      <c r="L32" s="38">
        <v>15420</v>
      </c>
      <c r="M32" s="38">
        <v>0</v>
      </c>
    </row>
    <row r="33" spans="1:13" x14ac:dyDescent="0.25">
      <c r="A33" s="36" t="s">
        <v>197</v>
      </c>
      <c r="B33" s="38">
        <v>24800</v>
      </c>
      <c r="C33" s="38">
        <v>0</v>
      </c>
      <c r="D33" s="38"/>
      <c r="E33" s="38"/>
      <c r="F33" s="38">
        <v>694.4</v>
      </c>
      <c r="G33" s="38">
        <v>0</v>
      </c>
      <c r="H33" s="38"/>
      <c r="I33" s="38"/>
      <c r="J33" s="38"/>
      <c r="K33" s="38"/>
      <c r="L33" s="38">
        <v>25494.400000000001</v>
      </c>
      <c r="M33" s="38">
        <v>0</v>
      </c>
    </row>
    <row r="34" spans="1:13" x14ac:dyDescent="0.25">
      <c r="A34" s="36" t="s">
        <v>175</v>
      </c>
      <c r="B34" s="38">
        <v>750</v>
      </c>
      <c r="C34" s="38">
        <v>0</v>
      </c>
      <c r="D34" s="38"/>
      <c r="E34" s="38"/>
      <c r="F34" s="38">
        <v>2450.14</v>
      </c>
      <c r="G34" s="38">
        <v>0</v>
      </c>
      <c r="H34" s="38">
        <v>86755</v>
      </c>
      <c r="I34" s="38">
        <v>1966.7</v>
      </c>
      <c r="J34" s="38"/>
      <c r="K34" s="38"/>
      <c r="L34" s="38">
        <v>89955.14</v>
      </c>
      <c r="M34" s="38">
        <v>1966.7</v>
      </c>
    </row>
    <row r="35" spans="1:13" x14ac:dyDescent="0.25">
      <c r="A35" s="36" t="s">
        <v>149</v>
      </c>
      <c r="B35" s="38">
        <v>400</v>
      </c>
      <c r="C35" s="38">
        <v>0</v>
      </c>
      <c r="D35" s="38"/>
      <c r="E35" s="38"/>
      <c r="F35" s="38">
        <v>3248.62</v>
      </c>
      <c r="G35" s="38">
        <v>0</v>
      </c>
      <c r="H35" s="38">
        <v>115622</v>
      </c>
      <c r="I35" s="38">
        <v>1721.57</v>
      </c>
      <c r="J35" s="38"/>
      <c r="K35" s="38"/>
      <c r="L35" s="38">
        <v>119270.62</v>
      </c>
      <c r="M35" s="38">
        <v>1721.57</v>
      </c>
    </row>
    <row r="36" spans="1:13" x14ac:dyDescent="0.25">
      <c r="A36" s="36" t="s">
        <v>150</v>
      </c>
      <c r="B36" s="38">
        <v>8000</v>
      </c>
      <c r="C36" s="38">
        <v>0</v>
      </c>
      <c r="D36" s="38"/>
      <c r="E36" s="38"/>
      <c r="F36" s="38">
        <v>224</v>
      </c>
      <c r="G36" s="38">
        <v>0</v>
      </c>
      <c r="H36" s="38"/>
      <c r="I36" s="38"/>
      <c r="J36" s="38"/>
      <c r="K36" s="38"/>
      <c r="L36" s="38">
        <v>8224</v>
      </c>
      <c r="M36" s="38">
        <v>0</v>
      </c>
    </row>
    <row r="37" spans="1:13" x14ac:dyDescent="0.25">
      <c r="A37" s="36" t="s">
        <v>151</v>
      </c>
      <c r="B37" s="38">
        <v>47500</v>
      </c>
      <c r="C37" s="38">
        <v>0</v>
      </c>
      <c r="D37" s="38"/>
      <c r="E37" s="38"/>
      <c r="F37" s="38">
        <v>3423.28</v>
      </c>
      <c r="G37" s="38">
        <v>0</v>
      </c>
      <c r="H37" s="38">
        <v>74760</v>
      </c>
      <c r="I37" s="38">
        <v>0</v>
      </c>
      <c r="J37" s="38"/>
      <c r="K37" s="38"/>
      <c r="L37" s="38">
        <v>125683.28</v>
      </c>
      <c r="M37" s="38">
        <v>0</v>
      </c>
    </row>
    <row r="38" spans="1:13" x14ac:dyDescent="0.25">
      <c r="A38" s="36" t="s">
        <v>177</v>
      </c>
      <c r="B38" s="38">
        <v>3400</v>
      </c>
      <c r="C38" s="38">
        <v>0</v>
      </c>
      <c r="D38" s="38"/>
      <c r="E38" s="38"/>
      <c r="F38" s="38">
        <v>95.2</v>
      </c>
      <c r="G38" s="38">
        <v>0</v>
      </c>
      <c r="H38" s="38"/>
      <c r="I38" s="38"/>
      <c r="J38" s="38"/>
      <c r="K38" s="38"/>
      <c r="L38" s="38">
        <v>3495.2</v>
      </c>
      <c r="M38" s="38">
        <v>0</v>
      </c>
    </row>
    <row r="39" spans="1:13" x14ac:dyDescent="0.25">
      <c r="A39" s="36" t="s">
        <v>152</v>
      </c>
      <c r="B39" s="38">
        <v>30000</v>
      </c>
      <c r="C39" s="38">
        <v>0</v>
      </c>
      <c r="D39" s="38"/>
      <c r="E39" s="38"/>
      <c r="F39" s="38">
        <v>840</v>
      </c>
      <c r="G39" s="38">
        <v>0</v>
      </c>
      <c r="H39" s="38"/>
      <c r="I39" s="38"/>
      <c r="J39" s="38"/>
      <c r="K39" s="38"/>
      <c r="L39" s="38">
        <v>30840</v>
      </c>
      <c r="M39" s="38">
        <v>0</v>
      </c>
    </row>
    <row r="40" spans="1:13" x14ac:dyDescent="0.25">
      <c r="A40" s="36" t="s">
        <v>153</v>
      </c>
      <c r="B40" s="38">
        <v>172000</v>
      </c>
      <c r="C40" s="38">
        <v>0</v>
      </c>
      <c r="D40" s="38"/>
      <c r="E40" s="38"/>
      <c r="F40" s="38">
        <v>4816</v>
      </c>
      <c r="G40" s="38">
        <v>0</v>
      </c>
      <c r="H40" s="38"/>
      <c r="I40" s="38"/>
      <c r="J40" s="38"/>
      <c r="K40" s="38"/>
      <c r="L40" s="38">
        <v>176816</v>
      </c>
      <c r="M40" s="38">
        <v>0</v>
      </c>
    </row>
    <row r="41" spans="1:13" x14ac:dyDescent="0.25">
      <c r="A41" s="36" t="s">
        <v>179</v>
      </c>
      <c r="B41" s="38">
        <v>3216</v>
      </c>
      <c r="C41" s="38">
        <v>0</v>
      </c>
      <c r="D41" s="38"/>
      <c r="E41" s="38"/>
      <c r="F41" s="38">
        <v>90.05</v>
      </c>
      <c r="G41" s="38">
        <v>0</v>
      </c>
      <c r="H41" s="38"/>
      <c r="I41" s="38"/>
      <c r="J41" s="38"/>
      <c r="K41" s="38"/>
      <c r="L41" s="38">
        <v>3306.05</v>
      </c>
      <c r="M41" s="38">
        <v>0</v>
      </c>
    </row>
    <row r="42" spans="1:13" x14ac:dyDescent="0.25">
      <c r="A42" s="36" t="s">
        <v>154</v>
      </c>
      <c r="B42" s="38">
        <v>14000</v>
      </c>
      <c r="C42" s="38">
        <v>0</v>
      </c>
      <c r="D42" s="38"/>
      <c r="E42" s="38"/>
      <c r="F42" s="38">
        <v>392</v>
      </c>
      <c r="G42" s="38">
        <v>0</v>
      </c>
      <c r="H42" s="38">
        <v>0</v>
      </c>
      <c r="I42" s="38">
        <v>0</v>
      </c>
      <c r="J42" s="38"/>
      <c r="K42" s="38"/>
      <c r="L42" s="38">
        <v>14392</v>
      </c>
      <c r="M42" s="38">
        <v>0</v>
      </c>
    </row>
    <row r="43" spans="1:13" x14ac:dyDescent="0.25">
      <c r="A43" s="36" t="s">
        <v>155</v>
      </c>
      <c r="B43" s="38">
        <v>14500</v>
      </c>
      <c r="C43" s="38">
        <v>0</v>
      </c>
      <c r="D43" s="38"/>
      <c r="E43" s="38"/>
      <c r="F43" s="38">
        <v>642.88</v>
      </c>
      <c r="G43" s="38">
        <v>0</v>
      </c>
      <c r="H43" s="38">
        <v>8460</v>
      </c>
      <c r="I43" s="38">
        <v>0</v>
      </c>
      <c r="J43" s="38"/>
      <c r="K43" s="38"/>
      <c r="L43" s="38">
        <v>23602.879999999997</v>
      </c>
      <c r="M43" s="38">
        <v>0</v>
      </c>
    </row>
    <row r="44" spans="1:13" x14ac:dyDescent="0.25">
      <c r="A44" s="36" t="s">
        <v>156</v>
      </c>
      <c r="B44" s="38">
        <v>101124</v>
      </c>
      <c r="C44" s="38">
        <v>0</v>
      </c>
      <c r="D44" s="38"/>
      <c r="E44" s="38"/>
      <c r="F44" s="38">
        <v>3991.12</v>
      </c>
      <c r="G44" s="38">
        <v>0</v>
      </c>
      <c r="H44" s="38">
        <v>41416</v>
      </c>
      <c r="I44" s="38">
        <v>88.62</v>
      </c>
      <c r="J44" s="38"/>
      <c r="K44" s="38"/>
      <c r="L44" s="38">
        <v>146531.12</v>
      </c>
      <c r="M44" s="38">
        <v>88.62</v>
      </c>
    </row>
    <row r="45" spans="1:13" x14ac:dyDescent="0.25">
      <c r="A45" s="36" t="s">
        <v>181</v>
      </c>
      <c r="B45" s="38">
        <v>40500</v>
      </c>
      <c r="C45" s="38">
        <v>0</v>
      </c>
      <c r="D45" s="38"/>
      <c r="E45" s="38"/>
      <c r="F45" s="38">
        <v>1134</v>
      </c>
      <c r="G45" s="38">
        <v>0</v>
      </c>
      <c r="H45" s="38"/>
      <c r="I45" s="38"/>
      <c r="J45" s="38"/>
      <c r="K45" s="38"/>
      <c r="L45" s="38">
        <v>41634</v>
      </c>
      <c r="M45" s="38">
        <v>0</v>
      </c>
    </row>
    <row r="46" spans="1:13" x14ac:dyDescent="0.25">
      <c r="A46" s="36" t="s">
        <v>199</v>
      </c>
      <c r="B46" s="38">
        <v>7136</v>
      </c>
      <c r="C46" s="38">
        <v>127.95</v>
      </c>
      <c r="D46" s="38"/>
      <c r="E46" s="38"/>
      <c r="F46" s="38">
        <v>1847.33</v>
      </c>
      <c r="G46" s="38">
        <v>0</v>
      </c>
      <c r="H46" s="38">
        <v>58840</v>
      </c>
      <c r="I46" s="38">
        <v>0</v>
      </c>
      <c r="J46" s="38"/>
      <c r="K46" s="38"/>
      <c r="L46" s="38">
        <v>67823.33</v>
      </c>
      <c r="M46" s="38">
        <v>127.95</v>
      </c>
    </row>
    <row r="47" spans="1:13" x14ac:dyDescent="0.25">
      <c r="A47" s="36" t="s">
        <v>157</v>
      </c>
      <c r="B47" s="38">
        <v>20000</v>
      </c>
      <c r="C47" s="38">
        <v>0</v>
      </c>
      <c r="D47" s="38"/>
      <c r="E47" s="38"/>
      <c r="F47" s="38">
        <v>560</v>
      </c>
      <c r="G47" s="38">
        <v>0</v>
      </c>
      <c r="H47" s="38"/>
      <c r="I47" s="38"/>
      <c r="J47" s="38"/>
      <c r="K47" s="38"/>
      <c r="L47" s="38">
        <v>20560</v>
      </c>
      <c r="M47" s="38">
        <v>0</v>
      </c>
    </row>
    <row r="48" spans="1:13" x14ac:dyDescent="0.25">
      <c r="A48" s="36" t="s">
        <v>339</v>
      </c>
      <c r="B48" s="38">
        <v>1272315</v>
      </c>
      <c r="C48" s="38">
        <v>29573.57</v>
      </c>
      <c r="D48" s="38"/>
      <c r="E48" s="38"/>
      <c r="F48" s="38">
        <v>35624.82</v>
      </c>
      <c r="G48" s="38">
        <v>0</v>
      </c>
      <c r="H48" s="38"/>
      <c r="I48" s="38"/>
      <c r="J48" s="38"/>
      <c r="K48" s="38"/>
      <c r="L48" s="38">
        <v>1307939.82</v>
      </c>
      <c r="M48" s="38">
        <v>29573.57</v>
      </c>
    </row>
    <row r="49" spans="1:13" x14ac:dyDescent="0.25">
      <c r="A49" s="36" t="s">
        <v>108</v>
      </c>
      <c r="B49" s="38">
        <v>73349</v>
      </c>
      <c r="C49" s="38">
        <v>0</v>
      </c>
      <c r="D49" s="38"/>
      <c r="E49" s="38"/>
      <c r="F49" s="38">
        <v>2237.4499999999998</v>
      </c>
      <c r="G49" s="38">
        <v>0</v>
      </c>
      <c r="H49" s="38">
        <v>6560</v>
      </c>
      <c r="I49" s="38">
        <v>0</v>
      </c>
      <c r="J49" s="38"/>
      <c r="K49" s="38"/>
      <c r="L49" s="38">
        <v>82146.45</v>
      </c>
      <c r="M49" s="38">
        <v>0</v>
      </c>
    </row>
    <row r="50" spans="1:13" x14ac:dyDescent="0.25">
      <c r="A50" s="36" t="s">
        <v>110</v>
      </c>
      <c r="B50" s="38">
        <v>369570</v>
      </c>
      <c r="C50" s="38">
        <v>0</v>
      </c>
      <c r="D50" s="38">
        <v>5000</v>
      </c>
      <c r="E50" s="38">
        <v>0</v>
      </c>
      <c r="F50" s="38">
        <v>17503.400000000001</v>
      </c>
      <c r="G50" s="38">
        <v>0</v>
      </c>
      <c r="H50" s="38">
        <v>76980</v>
      </c>
      <c r="I50" s="38">
        <v>1174.5</v>
      </c>
      <c r="J50" s="38"/>
      <c r="K50" s="38"/>
      <c r="L50" s="38">
        <v>469053.4</v>
      </c>
      <c r="M50" s="38">
        <v>1174.5</v>
      </c>
    </row>
    <row r="51" spans="1:13" x14ac:dyDescent="0.25">
      <c r="A51" s="36" t="s">
        <v>158</v>
      </c>
      <c r="B51" s="38">
        <v>17000</v>
      </c>
      <c r="C51" s="38">
        <v>0</v>
      </c>
      <c r="D51" s="38"/>
      <c r="E51" s="38"/>
      <c r="F51" s="38">
        <v>2751.97</v>
      </c>
      <c r="G51" s="38">
        <v>0</v>
      </c>
      <c r="H51" s="38">
        <v>15035</v>
      </c>
      <c r="I51" s="38">
        <v>541.38</v>
      </c>
      <c r="J51" s="38">
        <v>66249.600000000006</v>
      </c>
      <c r="K51" s="38">
        <v>1848.28</v>
      </c>
      <c r="L51" s="38">
        <v>101036.57</v>
      </c>
      <c r="M51" s="38">
        <v>2389.66</v>
      </c>
    </row>
    <row r="52" spans="1:13" x14ac:dyDescent="0.25">
      <c r="A52" s="36" t="s">
        <v>111</v>
      </c>
      <c r="B52" s="38">
        <v>13420</v>
      </c>
      <c r="C52" s="38">
        <v>0</v>
      </c>
      <c r="D52" s="38"/>
      <c r="E52" s="38"/>
      <c r="F52" s="38">
        <v>6211.23</v>
      </c>
      <c r="G52" s="38">
        <v>0</v>
      </c>
      <c r="H52" s="38">
        <v>6170</v>
      </c>
      <c r="I52" s="38">
        <v>0</v>
      </c>
      <c r="J52" s="38">
        <v>202239.71</v>
      </c>
      <c r="K52" s="38">
        <v>2665.01</v>
      </c>
      <c r="L52" s="38">
        <v>228040.94</v>
      </c>
      <c r="M52" s="38">
        <v>2665.01</v>
      </c>
    </row>
    <row r="53" spans="1:13" x14ac:dyDescent="0.25">
      <c r="A53" s="36" t="s">
        <v>112</v>
      </c>
      <c r="B53" s="38">
        <v>26250</v>
      </c>
      <c r="C53" s="38">
        <v>0</v>
      </c>
      <c r="D53" s="38"/>
      <c r="E53" s="38"/>
      <c r="F53" s="38">
        <v>1017.24</v>
      </c>
      <c r="G53" s="38">
        <v>0</v>
      </c>
      <c r="H53" s="38">
        <v>10080</v>
      </c>
      <c r="I53" s="38">
        <v>0</v>
      </c>
      <c r="J53" s="38"/>
      <c r="K53" s="38"/>
      <c r="L53" s="38">
        <v>37347.240000000005</v>
      </c>
      <c r="M53" s="38">
        <v>0</v>
      </c>
    </row>
    <row r="54" spans="1:13" x14ac:dyDescent="0.25">
      <c r="A54" s="36" t="s">
        <v>113</v>
      </c>
      <c r="B54" s="38">
        <v>31800</v>
      </c>
      <c r="C54" s="38">
        <v>0</v>
      </c>
      <c r="D54" s="38"/>
      <c r="E54" s="38"/>
      <c r="F54" s="38">
        <v>890.4</v>
      </c>
      <c r="G54" s="38">
        <v>0</v>
      </c>
      <c r="H54" s="38"/>
      <c r="I54" s="38"/>
      <c r="J54" s="38"/>
      <c r="K54" s="38"/>
      <c r="L54" s="38">
        <v>32690.400000000001</v>
      </c>
      <c r="M54" s="38">
        <v>0</v>
      </c>
    </row>
    <row r="55" spans="1:13" x14ac:dyDescent="0.25">
      <c r="A55" s="36" t="s">
        <v>115</v>
      </c>
      <c r="B55" s="38">
        <v>154486</v>
      </c>
      <c r="C55" s="38">
        <v>0</v>
      </c>
      <c r="D55" s="38"/>
      <c r="E55" s="38"/>
      <c r="F55" s="38">
        <v>5397.7</v>
      </c>
      <c r="G55" s="38">
        <v>0</v>
      </c>
      <c r="H55" s="38">
        <v>38289</v>
      </c>
      <c r="I55" s="38">
        <v>432</v>
      </c>
      <c r="J55" s="38"/>
      <c r="K55" s="38"/>
      <c r="L55" s="38">
        <v>198172.7</v>
      </c>
      <c r="M55" s="38">
        <v>432</v>
      </c>
    </row>
    <row r="56" spans="1:13" x14ac:dyDescent="0.25">
      <c r="A56" s="36" t="s">
        <v>92</v>
      </c>
      <c r="B56" s="38">
        <v>174500</v>
      </c>
      <c r="C56" s="38">
        <v>0</v>
      </c>
      <c r="D56" s="38"/>
      <c r="E56" s="38"/>
      <c r="F56" s="38">
        <v>5602.8</v>
      </c>
      <c r="G56" s="38">
        <v>0</v>
      </c>
      <c r="H56" s="38">
        <v>25600</v>
      </c>
      <c r="I56" s="38">
        <v>350.5</v>
      </c>
      <c r="J56" s="38"/>
      <c r="K56" s="38"/>
      <c r="L56" s="38">
        <v>205702.8</v>
      </c>
      <c r="M56" s="38">
        <v>350.5</v>
      </c>
    </row>
    <row r="57" spans="1:13" x14ac:dyDescent="0.25">
      <c r="A57" s="36" t="s">
        <v>117</v>
      </c>
      <c r="B57" s="38">
        <v>13800</v>
      </c>
      <c r="C57" s="38">
        <v>0</v>
      </c>
      <c r="D57" s="38"/>
      <c r="E57" s="38"/>
      <c r="F57" s="38">
        <v>2241.39</v>
      </c>
      <c r="G57" s="38">
        <v>0</v>
      </c>
      <c r="H57" s="38"/>
      <c r="I57" s="38"/>
      <c r="J57" s="38">
        <v>66249.600000000006</v>
      </c>
      <c r="K57" s="38">
        <v>1962.23</v>
      </c>
      <c r="L57" s="38">
        <v>82290.990000000005</v>
      </c>
      <c r="M57" s="38">
        <v>1962.23</v>
      </c>
    </row>
    <row r="58" spans="1:13" x14ac:dyDescent="0.25">
      <c r="A58" s="36" t="s">
        <v>118</v>
      </c>
      <c r="B58" s="38">
        <v>12000</v>
      </c>
      <c r="C58" s="38">
        <v>0</v>
      </c>
      <c r="D58" s="38"/>
      <c r="E58" s="38"/>
      <c r="F58" s="38">
        <v>336</v>
      </c>
      <c r="G58" s="38">
        <v>0</v>
      </c>
      <c r="H58" s="38"/>
      <c r="I58" s="38"/>
      <c r="J58" s="38"/>
      <c r="K58" s="38"/>
      <c r="L58" s="38">
        <v>12336</v>
      </c>
      <c r="M58" s="38">
        <v>0</v>
      </c>
    </row>
    <row r="59" spans="1:13" x14ac:dyDescent="0.25">
      <c r="A59" s="36" t="s">
        <v>120</v>
      </c>
      <c r="B59" s="38">
        <v>23860</v>
      </c>
      <c r="C59" s="38">
        <v>0</v>
      </c>
      <c r="D59" s="38"/>
      <c r="E59" s="38"/>
      <c r="F59" s="38">
        <v>2716.27</v>
      </c>
      <c r="G59" s="38">
        <v>0</v>
      </c>
      <c r="H59" s="38">
        <v>6900</v>
      </c>
      <c r="I59" s="38">
        <v>-60</v>
      </c>
      <c r="J59" s="38">
        <v>66249.600000000006</v>
      </c>
      <c r="K59" s="38">
        <v>1997.03</v>
      </c>
      <c r="L59" s="38">
        <v>99725.87000000001</v>
      </c>
      <c r="M59" s="38">
        <v>1937.03</v>
      </c>
    </row>
    <row r="60" spans="1:13" x14ac:dyDescent="0.25">
      <c r="A60" s="36" t="s">
        <v>121</v>
      </c>
      <c r="B60" s="38">
        <v>9925</v>
      </c>
      <c r="C60" s="38">
        <v>0</v>
      </c>
      <c r="D60" s="38"/>
      <c r="E60" s="38"/>
      <c r="F60" s="38">
        <v>277.89999999999998</v>
      </c>
      <c r="G60" s="38">
        <v>0</v>
      </c>
      <c r="H60" s="38"/>
      <c r="I60" s="38"/>
      <c r="J60" s="38"/>
      <c r="K60" s="38"/>
      <c r="L60" s="38">
        <v>10202.9</v>
      </c>
      <c r="M60" s="38">
        <v>0</v>
      </c>
    </row>
    <row r="61" spans="1:13" x14ac:dyDescent="0.25">
      <c r="A61" s="36" t="s">
        <v>122</v>
      </c>
      <c r="B61" s="38">
        <v>60000</v>
      </c>
      <c r="C61" s="38">
        <v>0</v>
      </c>
      <c r="D61" s="38"/>
      <c r="E61" s="38"/>
      <c r="F61" s="38">
        <v>1680</v>
      </c>
      <c r="G61" s="38">
        <v>0</v>
      </c>
      <c r="H61" s="38"/>
      <c r="I61" s="38"/>
      <c r="J61" s="38"/>
      <c r="K61" s="38"/>
      <c r="L61" s="38">
        <v>61680</v>
      </c>
      <c r="M61" s="38">
        <v>0</v>
      </c>
    </row>
    <row r="62" spans="1:13" x14ac:dyDescent="0.25">
      <c r="A62" s="36" t="s">
        <v>123</v>
      </c>
      <c r="B62" s="38">
        <v>30000</v>
      </c>
      <c r="C62" s="38">
        <v>0</v>
      </c>
      <c r="D62" s="38"/>
      <c r="E62" s="38"/>
      <c r="F62" s="38">
        <v>1890.84</v>
      </c>
      <c r="G62" s="38">
        <v>0</v>
      </c>
      <c r="H62" s="38">
        <v>37530</v>
      </c>
      <c r="I62" s="38">
        <v>12.6</v>
      </c>
      <c r="J62" s="38"/>
      <c r="K62" s="38"/>
      <c r="L62" s="38">
        <v>69420.84</v>
      </c>
      <c r="M62" s="38">
        <v>12.6</v>
      </c>
    </row>
    <row r="63" spans="1:13" x14ac:dyDescent="0.25">
      <c r="A63" s="36" t="s">
        <v>124</v>
      </c>
      <c r="B63" s="38">
        <v>22000</v>
      </c>
      <c r="C63" s="38">
        <v>0</v>
      </c>
      <c r="D63" s="38"/>
      <c r="E63" s="38"/>
      <c r="F63" s="38">
        <v>616</v>
      </c>
      <c r="G63" s="38">
        <v>0</v>
      </c>
      <c r="H63" s="38"/>
      <c r="I63" s="38"/>
      <c r="J63" s="38"/>
      <c r="K63" s="38"/>
      <c r="L63" s="38">
        <v>22616</v>
      </c>
      <c r="M63" s="38">
        <v>0</v>
      </c>
    </row>
    <row r="64" spans="1:13" x14ac:dyDescent="0.25">
      <c r="A64" s="36" t="s">
        <v>125</v>
      </c>
      <c r="B64" s="38">
        <v>6358</v>
      </c>
      <c r="C64" s="38">
        <v>1788.79</v>
      </c>
      <c r="D64" s="38"/>
      <c r="E64" s="38"/>
      <c r="F64" s="38">
        <v>5440.75</v>
      </c>
      <c r="G64" s="38">
        <v>0</v>
      </c>
      <c r="H64" s="38">
        <v>29005</v>
      </c>
      <c r="I64" s="38">
        <v>-124.8</v>
      </c>
      <c r="J64" s="38">
        <v>158949.59</v>
      </c>
      <c r="K64" s="38">
        <v>4729.93</v>
      </c>
      <c r="L64" s="38">
        <v>199753.34</v>
      </c>
      <c r="M64" s="38">
        <v>6393.92</v>
      </c>
    </row>
    <row r="65" spans="1:13" x14ac:dyDescent="0.25">
      <c r="A65" s="36" t="s">
        <v>127</v>
      </c>
      <c r="B65" s="38">
        <v>4000</v>
      </c>
      <c r="C65" s="38">
        <v>0</v>
      </c>
      <c r="D65" s="38"/>
      <c r="E65" s="38"/>
      <c r="F65" s="38">
        <v>492.52</v>
      </c>
      <c r="G65" s="38">
        <v>0</v>
      </c>
      <c r="H65" s="38">
        <v>13590</v>
      </c>
      <c r="I65" s="38">
        <v>173.5</v>
      </c>
      <c r="J65" s="38"/>
      <c r="K65" s="38"/>
      <c r="L65" s="38">
        <v>18082.52</v>
      </c>
      <c r="M65" s="38">
        <v>173.5</v>
      </c>
    </row>
    <row r="66" spans="1:13" x14ac:dyDescent="0.25">
      <c r="A66" s="36" t="s">
        <v>128</v>
      </c>
      <c r="B66" s="38">
        <v>1200</v>
      </c>
      <c r="C66" s="38">
        <v>0</v>
      </c>
      <c r="D66" s="38"/>
      <c r="E66" s="38"/>
      <c r="F66" s="38">
        <v>196.14</v>
      </c>
      <c r="G66" s="38">
        <v>0</v>
      </c>
      <c r="H66" s="38">
        <v>5805</v>
      </c>
      <c r="I66" s="38">
        <v>0</v>
      </c>
      <c r="J66" s="38"/>
      <c r="K66" s="38"/>
      <c r="L66" s="38">
        <v>7201.1399999999994</v>
      </c>
      <c r="M66" s="38">
        <v>0</v>
      </c>
    </row>
    <row r="67" spans="1:13" x14ac:dyDescent="0.25">
      <c r="A67" s="36" t="s">
        <v>129</v>
      </c>
      <c r="B67" s="38">
        <v>35000</v>
      </c>
      <c r="C67" s="38">
        <v>0</v>
      </c>
      <c r="D67" s="38"/>
      <c r="E67" s="38"/>
      <c r="F67" s="38">
        <v>2038.4</v>
      </c>
      <c r="G67" s="38">
        <v>0</v>
      </c>
      <c r="H67" s="38">
        <v>37800</v>
      </c>
      <c r="I67" s="38">
        <v>499.3</v>
      </c>
      <c r="J67" s="38"/>
      <c r="K67" s="38"/>
      <c r="L67" s="38">
        <v>74838.399999999994</v>
      </c>
      <c r="M67" s="38">
        <v>499.3</v>
      </c>
    </row>
    <row r="68" spans="1:13" x14ac:dyDescent="0.25">
      <c r="A68" s="36" t="s">
        <v>130</v>
      </c>
      <c r="B68" s="38">
        <v>26575</v>
      </c>
      <c r="C68" s="38">
        <v>0</v>
      </c>
      <c r="D68" s="38"/>
      <c r="E68" s="38"/>
      <c r="F68" s="38">
        <v>4505.9399999999996</v>
      </c>
      <c r="G68" s="38">
        <v>0</v>
      </c>
      <c r="H68" s="38">
        <v>8800</v>
      </c>
      <c r="I68" s="38">
        <v>0</v>
      </c>
      <c r="J68" s="38">
        <v>125551.27</v>
      </c>
      <c r="K68" s="38">
        <v>1332.3</v>
      </c>
      <c r="L68" s="38">
        <v>165432.21000000002</v>
      </c>
      <c r="M68" s="38">
        <v>1332.3</v>
      </c>
    </row>
    <row r="69" spans="1:13" x14ac:dyDescent="0.25">
      <c r="A69" s="36" t="s">
        <v>132</v>
      </c>
      <c r="B69" s="38">
        <v>1500</v>
      </c>
      <c r="C69" s="38">
        <v>0</v>
      </c>
      <c r="D69" s="38"/>
      <c r="E69" s="38"/>
      <c r="F69" s="38">
        <v>42</v>
      </c>
      <c r="G69" s="38">
        <v>0</v>
      </c>
      <c r="H69" s="38"/>
      <c r="I69" s="38"/>
      <c r="J69" s="38"/>
      <c r="K69" s="38"/>
      <c r="L69" s="38">
        <v>1542</v>
      </c>
      <c r="M69" s="38">
        <v>0</v>
      </c>
    </row>
    <row r="70" spans="1:13" x14ac:dyDescent="0.25">
      <c r="A70" s="36" t="s">
        <v>133</v>
      </c>
      <c r="B70" s="38">
        <v>16000</v>
      </c>
      <c r="C70" s="38">
        <v>0</v>
      </c>
      <c r="D70" s="38"/>
      <c r="E70" s="38"/>
      <c r="F70" s="38">
        <v>448</v>
      </c>
      <c r="G70" s="38">
        <v>0</v>
      </c>
      <c r="H70" s="38"/>
      <c r="I70" s="38"/>
      <c r="J70" s="38"/>
      <c r="K70" s="38"/>
      <c r="L70" s="38">
        <v>16448</v>
      </c>
      <c r="M70" s="38">
        <v>0</v>
      </c>
    </row>
    <row r="71" spans="1:13" x14ac:dyDescent="0.25">
      <c r="A71" s="36" t="s">
        <v>134</v>
      </c>
      <c r="B71" s="38">
        <v>64089</v>
      </c>
      <c r="C71" s="38">
        <v>0</v>
      </c>
      <c r="D71" s="38"/>
      <c r="E71" s="38"/>
      <c r="F71" s="38">
        <v>1794.49</v>
      </c>
      <c r="G71" s="38">
        <v>0</v>
      </c>
      <c r="H71" s="38"/>
      <c r="I71" s="38"/>
      <c r="J71" s="38"/>
      <c r="K71" s="38"/>
      <c r="L71" s="38">
        <v>65883.490000000005</v>
      </c>
      <c r="M71" s="38">
        <v>0</v>
      </c>
    </row>
    <row r="72" spans="1:13" x14ac:dyDescent="0.25">
      <c r="A72" s="36" t="s">
        <v>135</v>
      </c>
      <c r="B72" s="38">
        <v>13230</v>
      </c>
      <c r="C72" s="38">
        <v>0</v>
      </c>
      <c r="D72" s="38"/>
      <c r="E72" s="38"/>
      <c r="F72" s="38">
        <v>1297.8</v>
      </c>
      <c r="G72" s="38">
        <v>0</v>
      </c>
      <c r="H72" s="38">
        <v>33120</v>
      </c>
      <c r="I72" s="38">
        <v>739.09</v>
      </c>
      <c r="J72" s="38"/>
      <c r="K72" s="38"/>
      <c r="L72" s="38">
        <v>47647.8</v>
      </c>
      <c r="M72" s="38">
        <v>739.09</v>
      </c>
    </row>
    <row r="73" spans="1:13" x14ac:dyDescent="0.25">
      <c r="A73" s="36" t="s">
        <v>136</v>
      </c>
      <c r="B73" s="38">
        <v>12500</v>
      </c>
      <c r="C73" s="38">
        <v>0</v>
      </c>
      <c r="D73" s="38"/>
      <c r="E73" s="38"/>
      <c r="F73" s="38">
        <v>2581.04</v>
      </c>
      <c r="G73" s="38">
        <v>0</v>
      </c>
      <c r="H73" s="38">
        <v>79680</v>
      </c>
      <c r="I73" s="38">
        <v>2966.93</v>
      </c>
      <c r="J73" s="38"/>
      <c r="K73" s="38"/>
      <c r="L73" s="38">
        <v>94761.040000000008</v>
      </c>
      <c r="M73" s="38">
        <v>2966.93</v>
      </c>
    </row>
    <row r="74" spans="1:13" x14ac:dyDescent="0.25">
      <c r="A74" s="36" t="s">
        <v>137</v>
      </c>
      <c r="B74" s="38">
        <v>10750</v>
      </c>
      <c r="C74" s="38">
        <v>0</v>
      </c>
      <c r="D74" s="38"/>
      <c r="E74" s="38"/>
      <c r="F74" s="38">
        <v>301</v>
      </c>
      <c r="G74" s="38">
        <v>0</v>
      </c>
      <c r="H74" s="38"/>
      <c r="I74" s="38"/>
      <c r="J74" s="38"/>
      <c r="K74" s="38"/>
      <c r="L74" s="38">
        <v>11051</v>
      </c>
      <c r="M74" s="38">
        <v>0</v>
      </c>
    </row>
    <row r="75" spans="1:13" x14ac:dyDescent="0.25">
      <c r="A75" s="36" t="s">
        <v>138</v>
      </c>
      <c r="B75" s="38">
        <v>10500</v>
      </c>
      <c r="C75" s="38">
        <v>0</v>
      </c>
      <c r="D75" s="38"/>
      <c r="E75" s="38"/>
      <c r="F75" s="38">
        <v>294</v>
      </c>
      <c r="G75" s="38">
        <v>0</v>
      </c>
      <c r="H75" s="38"/>
      <c r="I75" s="38"/>
      <c r="J75" s="38"/>
      <c r="K75" s="38"/>
      <c r="L75" s="38">
        <v>10794</v>
      </c>
      <c r="M75" s="38">
        <v>0</v>
      </c>
    </row>
    <row r="76" spans="1:13" x14ac:dyDescent="0.25">
      <c r="A76" s="36" t="s">
        <v>140</v>
      </c>
      <c r="B76" s="38">
        <v>15000</v>
      </c>
      <c r="C76" s="38">
        <v>0</v>
      </c>
      <c r="D76" s="38"/>
      <c r="E76" s="38"/>
      <c r="F76" s="38">
        <v>420</v>
      </c>
      <c r="G76" s="38">
        <v>0</v>
      </c>
      <c r="H76" s="38"/>
      <c r="I76" s="38"/>
      <c r="J76" s="38"/>
      <c r="K76" s="38"/>
      <c r="L76" s="38">
        <v>15420</v>
      </c>
      <c r="M76" s="38">
        <v>0</v>
      </c>
    </row>
    <row r="77" spans="1:13" x14ac:dyDescent="0.25">
      <c r="A77" s="36" t="s">
        <v>141</v>
      </c>
      <c r="B77" s="38">
        <v>78528</v>
      </c>
      <c r="C77" s="38">
        <v>0</v>
      </c>
      <c r="D77" s="38"/>
      <c r="E77" s="38"/>
      <c r="F77" s="38">
        <v>8131.09</v>
      </c>
      <c r="G77" s="38">
        <v>0</v>
      </c>
      <c r="H77" s="38">
        <v>37963</v>
      </c>
      <c r="I77" s="38">
        <v>0</v>
      </c>
      <c r="J77" s="38">
        <v>173905.2</v>
      </c>
      <c r="K77" s="38">
        <v>5175.1899999999996</v>
      </c>
      <c r="L77" s="38">
        <v>298527.29000000004</v>
      </c>
      <c r="M77" s="38">
        <v>5175.1899999999996</v>
      </c>
    </row>
    <row r="78" spans="1:13" x14ac:dyDescent="0.25">
      <c r="A78" s="36" t="s">
        <v>220</v>
      </c>
      <c r="B78" s="38">
        <v>4000</v>
      </c>
      <c r="C78" s="38">
        <v>0</v>
      </c>
      <c r="D78" s="38"/>
      <c r="E78" s="38"/>
      <c r="F78" s="38">
        <v>112</v>
      </c>
      <c r="G78" s="38">
        <v>0</v>
      </c>
      <c r="H78" s="38"/>
      <c r="I78" s="38"/>
      <c r="J78" s="38"/>
      <c r="K78" s="38"/>
      <c r="L78" s="38">
        <v>4112</v>
      </c>
      <c r="M78" s="38">
        <v>0</v>
      </c>
    </row>
    <row r="79" spans="1:13" x14ac:dyDescent="0.25">
      <c r="A79" s="36" t="s">
        <v>222</v>
      </c>
      <c r="B79" s="38">
        <v>250000</v>
      </c>
      <c r="C79" s="38">
        <v>0</v>
      </c>
      <c r="D79" s="38"/>
      <c r="E79" s="38"/>
      <c r="F79" s="38">
        <v>7000</v>
      </c>
      <c r="G79" s="38">
        <v>0</v>
      </c>
      <c r="H79" s="38"/>
      <c r="I79" s="38"/>
      <c r="J79" s="38"/>
      <c r="K79" s="38"/>
      <c r="L79" s="38">
        <v>257000</v>
      </c>
      <c r="M79" s="38">
        <v>0</v>
      </c>
    </row>
    <row r="80" spans="1:13" x14ac:dyDescent="0.25">
      <c r="A80" s="36" t="s">
        <v>224</v>
      </c>
      <c r="B80" s="38">
        <v>850000</v>
      </c>
      <c r="C80" s="38">
        <v>0</v>
      </c>
      <c r="D80" s="38"/>
      <c r="E80" s="38"/>
      <c r="F80" s="38">
        <v>23800</v>
      </c>
      <c r="G80" s="38">
        <v>0</v>
      </c>
      <c r="H80" s="38"/>
      <c r="I80" s="38"/>
      <c r="J80" s="38"/>
      <c r="K80" s="38"/>
      <c r="L80" s="38">
        <v>873800</v>
      </c>
      <c r="M80" s="38">
        <v>0</v>
      </c>
    </row>
    <row r="81" spans="1:13" x14ac:dyDescent="0.25">
      <c r="A81" s="36" t="s">
        <v>203</v>
      </c>
      <c r="B81" s="38"/>
      <c r="C81" s="38"/>
      <c r="D81" s="38"/>
      <c r="E81" s="38"/>
      <c r="F81" s="38">
        <v>336</v>
      </c>
      <c r="G81" s="38">
        <v>0</v>
      </c>
      <c r="H81" s="38">
        <v>12000</v>
      </c>
      <c r="I81" s="38">
        <v>0</v>
      </c>
      <c r="J81" s="38"/>
      <c r="K81" s="38"/>
      <c r="L81" s="38">
        <v>12336</v>
      </c>
      <c r="M81" s="38">
        <v>0</v>
      </c>
    </row>
    <row r="82" spans="1:13" x14ac:dyDescent="0.25">
      <c r="A82" s="36" t="s">
        <v>204</v>
      </c>
      <c r="B82" s="38">
        <v>10000</v>
      </c>
      <c r="C82" s="38">
        <v>0</v>
      </c>
      <c r="D82" s="38"/>
      <c r="E82" s="38"/>
      <c r="F82" s="38">
        <v>280</v>
      </c>
      <c r="G82" s="38">
        <v>0</v>
      </c>
      <c r="H82" s="38">
        <v>0</v>
      </c>
      <c r="I82" s="38">
        <v>-73.61</v>
      </c>
      <c r="J82" s="38"/>
      <c r="K82" s="38"/>
      <c r="L82" s="38">
        <v>10280</v>
      </c>
      <c r="M82" s="38">
        <v>-73.61</v>
      </c>
    </row>
    <row r="83" spans="1:13" x14ac:dyDescent="0.25">
      <c r="A83" s="36" t="s">
        <v>207</v>
      </c>
      <c r="B83" s="38">
        <v>15000</v>
      </c>
      <c r="C83" s="38">
        <v>0</v>
      </c>
      <c r="D83" s="38"/>
      <c r="E83" s="38"/>
      <c r="F83" s="38">
        <v>420</v>
      </c>
      <c r="G83" s="38">
        <v>0</v>
      </c>
      <c r="H83" s="38"/>
      <c r="I83" s="38"/>
      <c r="J83" s="38"/>
      <c r="K83" s="38"/>
      <c r="L83" s="38">
        <v>15420</v>
      </c>
      <c r="M83" s="38">
        <v>0</v>
      </c>
    </row>
    <row r="84" spans="1:13" x14ac:dyDescent="0.25">
      <c r="A84" s="36" t="s">
        <v>209</v>
      </c>
      <c r="B84" s="38">
        <v>30000</v>
      </c>
      <c r="C84" s="38">
        <v>0</v>
      </c>
      <c r="D84" s="38"/>
      <c r="E84" s="38"/>
      <c r="F84" s="38">
        <v>840</v>
      </c>
      <c r="G84" s="38">
        <v>0</v>
      </c>
      <c r="H84" s="38"/>
      <c r="I84" s="38"/>
      <c r="J84" s="38"/>
      <c r="K84" s="38"/>
      <c r="L84" s="38">
        <v>30840</v>
      </c>
      <c r="M84" s="38">
        <v>0</v>
      </c>
    </row>
    <row r="85" spans="1:13" x14ac:dyDescent="0.25">
      <c r="A85" s="36" t="s">
        <v>211</v>
      </c>
      <c r="B85" s="38">
        <v>5000</v>
      </c>
      <c r="C85" s="38">
        <v>0</v>
      </c>
      <c r="D85" s="38"/>
      <c r="E85" s="38"/>
      <c r="F85" s="38">
        <v>140</v>
      </c>
      <c r="G85" s="38">
        <v>0</v>
      </c>
      <c r="H85" s="38"/>
      <c r="I85" s="38"/>
      <c r="J85" s="38"/>
      <c r="K85" s="38"/>
      <c r="L85" s="38">
        <v>5140</v>
      </c>
      <c r="M85" s="38">
        <v>0</v>
      </c>
    </row>
    <row r="86" spans="1:13" x14ac:dyDescent="0.25">
      <c r="A86" s="36" t="s">
        <v>214</v>
      </c>
      <c r="B86" s="38">
        <v>1680</v>
      </c>
      <c r="C86" s="38">
        <v>0</v>
      </c>
      <c r="D86" s="38"/>
      <c r="E86" s="38"/>
      <c r="F86" s="38">
        <v>47.04</v>
      </c>
      <c r="G86" s="38">
        <v>0</v>
      </c>
      <c r="H86" s="38"/>
      <c r="I86" s="38"/>
      <c r="J86" s="38"/>
      <c r="K86" s="38"/>
      <c r="L86" s="38">
        <v>1727.04</v>
      </c>
      <c r="M86" s="38">
        <v>0</v>
      </c>
    </row>
    <row r="87" spans="1:13" x14ac:dyDescent="0.25">
      <c r="A87" s="36" t="s">
        <v>226</v>
      </c>
      <c r="B87" s="38">
        <v>22000</v>
      </c>
      <c r="C87" s="38">
        <v>0</v>
      </c>
      <c r="D87" s="38"/>
      <c r="E87" s="38"/>
      <c r="F87" s="38">
        <v>616</v>
      </c>
      <c r="G87" s="38">
        <v>0</v>
      </c>
      <c r="H87" s="38"/>
      <c r="I87" s="38"/>
      <c r="J87" s="38"/>
      <c r="K87" s="38"/>
      <c r="L87" s="38">
        <v>22616</v>
      </c>
      <c r="M87" s="38">
        <v>0</v>
      </c>
    </row>
    <row r="88" spans="1:13" x14ac:dyDescent="0.25">
      <c r="A88" s="36" t="s">
        <v>228</v>
      </c>
      <c r="B88" s="38">
        <v>40000</v>
      </c>
      <c r="C88" s="38">
        <v>0</v>
      </c>
      <c r="D88" s="38"/>
      <c r="E88" s="38"/>
      <c r="F88" s="38">
        <v>1120</v>
      </c>
      <c r="G88" s="38">
        <v>0</v>
      </c>
      <c r="H88" s="38"/>
      <c r="I88" s="38"/>
      <c r="J88" s="38"/>
      <c r="K88" s="38"/>
      <c r="L88" s="38">
        <v>41120</v>
      </c>
      <c r="M88" s="38">
        <v>0</v>
      </c>
    </row>
    <row r="89" spans="1:13" x14ac:dyDescent="0.25">
      <c r="A89" s="36" t="s">
        <v>230</v>
      </c>
      <c r="B89" s="38">
        <v>10500</v>
      </c>
      <c r="C89" s="38">
        <v>0</v>
      </c>
      <c r="D89" s="38"/>
      <c r="E89" s="38"/>
      <c r="F89" s="38">
        <v>294</v>
      </c>
      <c r="G89" s="38">
        <v>0</v>
      </c>
      <c r="H89" s="38"/>
      <c r="I89" s="38"/>
      <c r="J89" s="38"/>
      <c r="K89" s="38"/>
      <c r="L89" s="38">
        <v>10794</v>
      </c>
      <c r="M89" s="38">
        <v>0</v>
      </c>
    </row>
    <row r="90" spans="1:13" x14ac:dyDescent="0.25">
      <c r="A90" s="36" t="s">
        <v>143</v>
      </c>
      <c r="B90" s="38">
        <v>861988</v>
      </c>
      <c r="C90" s="38">
        <v>295501.33</v>
      </c>
      <c r="D90" s="38">
        <v>88000</v>
      </c>
      <c r="E90" s="38">
        <v>295501.33</v>
      </c>
      <c r="F90" s="38">
        <v>45895</v>
      </c>
      <c r="G90" s="38">
        <v>295501.33</v>
      </c>
      <c r="H90" s="38">
        <v>237125</v>
      </c>
      <c r="I90" s="38">
        <v>295501.33</v>
      </c>
      <c r="J90" s="38">
        <v>540000</v>
      </c>
      <c r="K90" s="38">
        <v>295501.33</v>
      </c>
      <c r="L90" s="38">
        <v>1773008</v>
      </c>
      <c r="M90" s="38">
        <v>1477506.6500000001</v>
      </c>
    </row>
    <row r="91" spans="1:13" x14ac:dyDescent="0.25">
      <c r="A91" s="36" t="s">
        <v>144</v>
      </c>
      <c r="B91" s="38">
        <v>65000</v>
      </c>
      <c r="C91" s="38">
        <v>0</v>
      </c>
      <c r="D91" s="38"/>
      <c r="E91" s="38"/>
      <c r="F91" s="38">
        <v>2001.44</v>
      </c>
      <c r="G91" s="38">
        <v>0</v>
      </c>
      <c r="H91" s="38">
        <v>6480</v>
      </c>
      <c r="I91" s="38">
        <v>0</v>
      </c>
      <c r="J91" s="38"/>
      <c r="K91" s="38"/>
      <c r="L91" s="38">
        <v>73481.440000000002</v>
      </c>
      <c r="M91" s="38">
        <v>0</v>
      </c>
    </row>
    <row r="92" spans="1:13" x14ac:dyDescent="0.25">
      <c r="A92" s="36" t="s">
        <v>218</v>
      </c>
      <c r="B92" s="38">
        <v>5000</v>
      </c>
      <c r="C92" s="38">
        <v>0</v>
      </c>
      <c r="D92" s="38"/>
      <c r="E92" s="38"/>
      <c r="F92" s="38">
        <v>140</v>
      </c>
      <c r="G92" s="38">
        <v>0</v>
      </c>
      <c r="H92" s="38"/>
      <c r="I92" s="38"/>
      <c r="J92" s="38"/>
      <c r="K92" s="38"/>
      <c r="L92" s="38">
        <v>5140</v>
      </c>
      <c r="M92" s="38">
        <v>0</v>
      </c>
    </row>
    <row r="93" spans="1:13" x14ac:dyDescent="0.25">
      <c r="A93" s="36" t="s">
        <v>201</v>
      </c>
      <c r="B93" s="38">
        <v>69733</v>
      </c>
      <c r="C93" s="38">
        <v>0</v>
      </c>
      <c r="D93" s="38"/>
      <c r="E93" s="38"/>
      <c r="F93" s="38">
        <v>1952.52</v>
      </c>
      <c r="G93" s="38">
        <v>0</v>
      </c>
      <c r="H93" s="38"/>
      <c r="I93" s="38"/>
      <c r="J93" s="38"/>
      <c r="K93" s="38"/>
      <c r="L93" s="38">
        <v>71685.52</v>
      </c>
      <c r="M93" s="38">
        <v>0</v>
      </c>
    </row>
    <row r="94" spans="1:13" x14ac:dyDescent="0.25">
      <c r="A94" s="36" t="s">
        <v>343</v>
      </c>
      <c r="B94" s="38">
        <v>6444096.5</v>
      </c>
      <c r="C94" s="38">
        <v>673996.47</v>
      </c>
      <c r="D94" s="38">
        <v>217000</v>
      </c>
      <c r="E94" s="38">
        <v>601887.49</v>
      </c>
      <c r="F94" s="38">
        <v>313759.82</v>
      </c>
      <c r="G94" s="38">
        <v>642506.16</v>
      </c>
      <c r="H94" s="38">
        <v>1966108.5</v>
      </c>
      <c r="I94" s="38">
        <v>654662.53</v>
      </c>
      <c r="J94" s="38">
        <v>2581222.1400000006</v>
      </c>
      <c r="K94" s="38">
        <v>668044.46000000008</v>
      </c>
      <c r="L94" s="38">
        <v>11522186.960000001</v>
      </c>
      <c r="M94" s="38">
        <v>3241097.1100000003</v>
      </c>
    </row>
    <row r="95" spans="1:13" x14ac:dyDescent="0.25">
      <c r="B95"/>
      <c r="C95"/>
      <c r="D95"/>
      <c r="E95"/>
      <c r="F95"/>
      <c r="G95"/>
      <c r="H95"/>
      <c r="I95"/>
      <c r="J95"/>
      <c r="K95"/>
      <c r="L95"/>
    </row>
    <row r="96" spans="1:13" x14ac:dyDescent="0.25">
      <c r="B96"/>
      <c r="C96"/>
      <c r="D96"/>
      <c r="E96"/>
      <c r="F96"/>
      <c r="G96"/>
      <c r="H96"/>
      <c r="I96"/>
      <c r="J96"/>
      <c r="K96"/>
      <c r="L96"/>
    </row>
    <row r="97" spans="2:12" x14ac:dyDescent="0.25">
      <c r="B97"/>
      <c r="C97"/>
      <c r="D97"/>
      <c r="E97"/>
      <c r="F97"/>
      <c r="G97"/>
      <c r="H97"/>
      <c r="I97"/>
      <c r="J97"/>
      <c r="K97"/>
      <c r="L97"/>
    </row>
    <row r="98" spans="2:12" x14ac:dyDescent="0.25">
      <c r="B98"/>
      <c r="C98"/>
      <c r="D98"/>
      <c r="E98"/>
      <c r="F98"/>
      <c r="G98"/>
      <c r="H98"/>
      <c r="I98"/>
      <c r="J98"/>
      <c r="K98"/>
      <c r="L98"/>
    </row>
  </sheetData>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Step 1 Account Information</vt:lpstr>
      <vt:lpstr>Fund Balances</vt:lpstr>
      <vt:lpstr>Data Summary</vt:lpstr>
      <vt:lpstr>SmartTags and CC</vt:lpstr>
      <vt:lpstr>FY19 B2A Pivot</vt:lpstr>
      <vt:lpstr>FY19 B2A</vt:lpstr>
      <vt:lpstr>FY18 B2A Pivot</vt:lpstr>
      <vt:lpstr>FY18 B2A</vt:lpstr>
      <vt:lpstr>FY21 Actuals Pivot</vt:lpstr>
      <vt:lpstr>FY21 B2A </vt:lpstr>
      <vt:lpstr>FY20 BTA Pivot</vt:lpstr>
      <vt:lpstr>FY20BTA</vt:lpstr>
      <vt:lpstr>Step 2 Salaries and Benefits</vt:lpstr>
      <vt:lpstr>Step 3 OPS</vt:lpstr>
      <vt:lpstr>Step 4 Expenses</vt:lpstr>
      <vt:lpstr>Step 5 Revenue and Reserves</vt:lpstr>
      <vt:lpstr>Step 6 Budget Justification</vt:lpstr>
      <vt:lpstr>'Step 3 OPS'!Print_Area</vt:lpstr>
      <vt:lpstr>'Step 4 Expenses'!Print_Area</vt:lpstr>
    </vt:vector>
  </TitlesOfParts>
  <Company>Florida Atlantic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Isadore</dc:creator>
  <cp:lastModifiedBy>Brenda Nelson Henry</cp:lastModifiedBy>
  <cp:lastPrinted>2019-08-06T18:38:21Z</cp:lastPrinted>
  <dcterms:created xsi:type="dcterms:W3CDTF">2007-03-21T19:47:15Z</dcterms:created>
  <dcterms:modified xsi:type="dcterms:W3CDTF">2020-09-01T20:02:39Z</dcterms:modified>
</cp:coreProperties>
</file>