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jenning\Desktop\"/>
    </mc:Choice>
  </mc:AlternateContent>
  <bookViews>
    <workbookView xWindow="0" yWindow="0" windowWidth="28800" windowHeight="13728"/>
  </bookViews>
  <sheets>
    <sheet name="Table 1-A UG Enrollment" sheetId="13" r:id="rId1"/>
    <sheet name="Table 1-B Grad Enrollment" sheetId="15" r:id="rId2"/>
    <sheet name="Table 2 Budget" sheetId="9" r:id="rId3"/>
    <sheet name="Table 3 Reallocation" sheetId="11" r:id="rId4"/>
    <sheet name="Table 4 Faculty" sheetId="14" r:id="rId5"/>
  </sheets>
  <calcPr calcId="162913"/>
</workbook>
</file>

<file path=xl/calcChain.xml><?xml version="1.0" encoding="utf-8"?>
<calcChain xmlns="http://schemas.openxmlformats.org/spreadsheetml/2006/main">
  <c r="J16" i="9" l="1"/>
  <c r="I16" i="9"/>
  <c r="V55" i="14"/>
  <c r="V54" i="14"/>
  <c r="U54" i="14" s="1"/>
  <c r="W54" i="14"/>
  <c r="S54" i="14"/>
  <c r="W63" i="14" l="1"/>
  <c r="W64" i="14"/>
  <c r="W65" i="14" s="1"/>
  <c r="W66" i="14" s="1"/>
  <c r="W55" i="14" s="1"/>
  <c r="M7" i="9" s="1"/>
  <c r="T63" i="14"/>
  <c r="Q48" i="14" l="1"/>
  <c r="Q46" i="14"/>
  <c r="T64" i="14"/>
  <c r="T65" i="14" s="1"/>
  <c r="T66" i="14" s="1"/>
  <c r="S4" i="14" l="1"/>
  <c r="R4" i="14"/>
  <c r="F7" i="9" l="1"/>
  <c r="X54" i="14" s="1"/>
  <c r="U22" i="14"/>
  <c r="V22" i="14" s="1"/>
  <c r="W22" i="14" s="1"/>
  <c r="Q22" i="14"/>
  <c r="I22" i="14"/>
  <c r="S50" i="14" l="1"/>
  <c r="S42" i="14"/>
  <c r="S40" i="14"/>
  <c r="S38" i="14"/>
  <c r="S36" i="14"/>
  <c r="S32" i="14"/>
  <c r="S34" i="14"/>
  <c r="S30" i="14"/>
  <c r="S28" i="14"/>
  <c r="S26" i="14"/>
  <c r="S24" i="14"/>
  <c r="S20" i="14"/>
  <c r="S18" i="14"/>
  <c r="S16" i="14"/>
  <c r="S14" i="14"/>
  <c r="S12" i="14"/>
  <c r="S10" i="14"/>
  <c r="S8" i="14"/>
  <c r="S6" i="14"/>
  <c r="R50" i="14" l="1"/>
  <c r="R48" i="14"/>
  <c r="S48" i="14" s="1"/>
  <c r="R46" i="14"/>
  <c r="S46" i="14" s="1"/>
  <c r="R44" i="14"/>
  <c r="S44" i="14" s="1"/>
  <c r="R42" i="14"/>
  <c r="R40" i="14"/>
  <c r="R38" i="14"/>
  <c r="R36" i="14"/>
  <c r="R34" i="14"/>
  <c r="R32" i="14"/>
  <c r="R30" i="14"/>
  <c r="R28" i="14"/>
  <c r="R26" i="14"/>
  <c r="R24" i="14"/>
  <c r="R22" i="14"/>
  <c r="S22" i="14" s="1"/>
  <c r="R20" i="14"/>
  <c r="R18" i="14"/>
  <c r="R16" i="14"/>
  <c r="R14" i="14"/>
  <c r="R12" i="14"/>
  <c r="R10" i="14"/>
  <c r="R8" i="14"/>
  <c r="R6" i="14"/>
  <c r="S62" i="14" l="1"/>
  <c r="R52" i="14"/>
  <c r="S52" i="14"/>
  <c r="B7" i="9"/>
  <c r="C4" i="11"/>
  <c r="S55" i="14" l="1"/>
  <c r="P6" i="14"/>
  <c r="P8" i="14"/>
  <c r="P10" i="14"/>
  <c r="P12" i="14"/>
  <c r="P14" i="14"/>
  <c r="P16" i="14"/>
  <c r="P18" i="14"/>
  <c r="P20" i="14"/>
  <c r="P22" i="14"/>
  <c r="P24" i="14"/>
  <c r="P26" i="14"/>
  <c r="P28" i="14"/>
  <c r="P30" i="14"/>
  <c r="P32" i="14"/>
  <c r="P34" i="14"/>
  <c r="P36" i="14"/>
  <c r="P38" i="14"/>
  <c r="P40" i="14"/>
  <c r="P42" i="14"/>
  <c r="P44" i="14"/>
  <c r="P46" i="14"/>
  <c r="P48" i="14"/>
  <c r="P50" i="14"/>
  <c r="P4" i="14"/>
  <c r="U55" i="14" l="1"/>
  <c r="X55" i="14"/>
  <c r="J7" i="9"/>
  <c r="I53" i="14"/>
  <c r="M46" i="14"/>
  <c r="I46" i="14"/>
  <c r="M50" i="14"/>
  <c r="I50" i="14"/>
  <c r="M48" i="14"/>
  <c r="I48" i="14"/>
  <c r="M44" i="14"/>
  <c r="I44" i="14"/>
  <c r="M42" i="14"/>
  <c r="I42" i="14"/>
  <c r="K9" i="13" l="1"/>
  <c r="K8" i="13"/>
  <c r="K7" i="13"/>
  <c r="K6" i="13"/>
  <c r="K5" i="13"/>
  <c r="I9" i="13"/>
  <c r="I8" i="13"/>
  <c r="I7" i="13"/>
  <c r="I6" i="13"/>
  <c r="I5" i="13"/>
  <c r="G9" i="13"/>
  <c r="G8" i="13"/>
  <c r="G7" i="13"/>
  <c r="G6" i="13"/>
  <c r="G5" i="13"/>
  <c r="E9" i="13"/>
  <c r="E8" i="13"/>
  <c r="E7" i="13"/>
  <c r="E6" i="13"/>
  <c r="E5" i="13"/>
  <c r="C6" i="13"/>
  <c r="C7" i="13"/>
  <c r="C8" i="13"/>
  <c r="C9" i="13"/>
  <c r="C5" i="13"/>
  <c r="C12" i="13" l="1"/>
  <c r="D12" i="13"/>
  <c r="E12" i="13"/>
  <c r="F12" i="13"/>
  <c r="G12" i="13"/>
  <c r="H12" i="13"/>
  <c r="I12" i="13"/>
  <c r="J12" i="13"/>
  <c r="K12" i="13"/>
  <c r="B12" i="13"/>
  <c r="K22" i="14" l="1"/>
  <c r="K26" i="14"/>
  <c r="G8" i="14"/>
  <c r="G10" i="14"/>
  <c r="G12" i="14"/>
  <c r="G14" i="14"/>
  <c r="G16" i="14"/>
  <c r="G18" i="14"/>
  <c r="G20" i="14"/>
  <c r="G22" i="14"/>
  <c r="G24" i="14"/>
  <c r="G26" i="14"/>
  <c r="G28" i="14"/>
  <c r="G30" i="14"/>
  <c r="G32" i="14"/>
  <c r="G34" i="14"/>
  <c r="G36" i="14"/>
  <c r="G38" i="14"/>
  <c r="G40" i="14"/>
  <c r="G4" i="14"/>
  <c r="G6" i="14"/>
  <c r="J40" i="14" l="1"/>
  <c r="I40" i="14"/>
  <c r="J38" i="14"/>
  <c r="I38" i="14"/>
  <c r="J6" i="14"/>
  <c r="J8" i="14"/>
  <c r="K8" i="14" s="1"/>
  <c r="J10" i="14"/>
  <c r="K10" i="14" s="1"/>
  <c r="J12" i="14"/>
  <c r="K12" i="14" s="1"/>
  <c r="J14" i="14"/>
  <c r="K14" i="14" s="1"/>
  <c r="J16" i="14"/>
  <c r="K16" i="14" s="1"/>
  <c r="J18" i="14"/>
  <c r="K18" i="14" s="1"/>
  <c r="J20" i="14"/>
  <c r="M22" i="14"/>
  <c r="M53" i="14" s="1"/>
  <c r="J24" i="14"/>
  <c r="M26" i="14"/>
  <c r="J28" i="14"/>
  <c r="J30" i="14"/>
  <c r="J32" i="14"/>
  <c r="J34" i="14"/>
  <c r="J36" i="14"/>
  <c r="J4" i="14"/>
  <c r="K4" i="14" s="1"/>
  <c r="I36" i="14"/>
  <c r="I34" i="14"/>
  <c r="I32" i="14"/>
  <c r="I30" i="14"/>
  <c r="I28" i="14"/>
  <c r="I26" i="14"/>
  <c r="I24" i="14"/>
  <c r="I20" i="14"/>
  <c r="K38" i="14" l="1"/>
  <c r="M38" i="14" s="1"/>
  <c r="K40" i="14"/>
  <c r="M40" i="14" s="1"/>
  <c r="K28" i="14"/>
  <c r="M28" i="14" s="1"/>
  <c r="K24" i="14"/>
  <c r="M24" i="14" s="1"/>
  <c r="K36" i="14"/>
  <c r="M36" i="14" s="1"/>
  <c r="K20" i="14"/>
  <c r="M20" i="14" s="1"/>
  <c r="K34" i="14"/>
  <c r="M34" i="14" s="1"/>
  <c r="K30" i="14"/>
  <c r="M30" i="14" s="1"/>
  <c r="K32" i="14"/>
  <c r="M32" i="14" s="1"/>
  <c r="N16" i="9"/>
  <c r="G16" i="9"/>
  <c r="P15" i="9" l="1"/>
  <c r="P14" i="9"/>
  <c r="P13" i="9"/>
  <c r="P12" i="9"/>
  <c r="P11" i="9"/>
  <c r="P10" i="9"/>
  <c r="P9" i="9"/>
  <c r="P8" i="9"/>
  <c r="P7" i="9"/>
  <c r="O16" i="9"/>
  <c r="H16" i="9"/>
  <c r="I15" i="9"/>
  <c r="I14" i="9"/>
  <c r="I13" i="9"/>
  <c r="I12" i="9"/>
  <c r="I11" i="9"/>
  <c r="I10" i="9"/>
  <c r="I9" i="9"/>
  <c r="I8" i="9"/>
  <c r="I7" i="9"/>
  <c r="I11" i="13"/>
  <c r="G11" i="13"/>
  <c r="E11" i="13"/>
  <c r="C11" i="13"/>
  <c r="J14" i="15"/>
  <c r="I14" i="15"/>
  <c r="G14" i="15"/>
  <c r="E14" i="15"/>
  <c r="C14" i="15"/>
  <c r="K14" i="15"/>
  <c r="H14" i="15"/>
  <c r="F14" i="15"/>
  <c r="D14" i="15"/>
  <c r="B14" i="15"/>
  <c r="M62" i="14"/>
  <c r="D22" i="9" s="1"/>
  <c r="I62" i="14"/>
  <c r="C22" i="9" s="1"/>
  <c r="M4" i="14"/>
  <c r="K6" i="14"/>
  <c r="M6" i="14" s="1"/>
  <c r="M8" i="14"/>
  <c r="M10" i="14"/>
  <c r="M12" i="14"/>
  <c r="M14" i="14"/>
  <c r="M16" i="14"/>
  <c r="M18" i="14"/>
  <c r="I4" i="14"/>
  <c r="I6" i="14"/>
  <c r="I8" i="14"/>
  <c r="I10" i="14"/>
  <c r="I12" i="14"/>
  <c r="I14" i="14"/>
  <c r="I16" i="14"/>
  <c r="I18" i="14"/>
  <c r="K11" i="13"/>
  <c r="M22" i="9"/>
  <c r="K16" i="9"/>
  <c r="L16" i="9"/>
  <c r="M16" i="9"/>
  <c r="B16" i="9"/>
  <c r="K22" i="9" s="1"/>
  <c r="C16" i="9"/>
  <c r="D16" i="9"/>
  <c r="E16" i="9"/>
  <c r="F16" i="9"/>
  <c r="D4" i="11"/>
  <c r="D19" i="11" s="1"/>
  <c r="B19" i="11"/>
  <c r="C19" i="11"/>
  <c r="P16" i="9" l="1"/>
  <c r="K24" i="9"/>
  <c r="M24" i="9"/>
</calcChain>
</file>

<file path=xl/sharedStrings.xml><?xml version="1.0" encoding="utf-8"?>
<sst xmlns="http://schemas.openxmlformats.org/spreadsheetml/2006/main" count="352" uniqueCount="190">
  <si>
    <t>HC</t>
  </si>
  <si>
    <t>FTE</t>
  </si>
  <si>
    <t>Year 1</t>
  </si>
  <si>
    <t>Year 2</t>
  </si>
  <si>
    <t>Year 5</t>
  </si>
  <si>
    <t>Year 4</t>
  </si>
  <si>
    <t>Year 3</t>
  </si>
  <si>
    <t>Code</t>
  </si>
  <si>
    <t>Rank</t>
  </si>
  <si>
    <t>Contract Status</t>
  </si>
  <si>
    <t>Mos. Contract Year 1</t>
  </si>
  <si>
    <t>FTE
Year 1</t>
  </si>
  <si>
    <t>% Effort for Prg. Year 1</t>
  </si>
  <si>
    <t>PY
Year 1</t>
  </si>
  <si>
    <t>Mos. Contract Year 5</t>
  </si>
  <si>
    <t>FTE
Year 5</t>
  </si>
  <si>
    <t>% Effort for Prg. Year 5</t>
  </si>
  <si>
    <t>PY
Year 5</t>
  </si>
  <si>
    <t>A</t>
  </si>
  <si>
    <t>MYA</t>
  </si>
  <si>
    <t>Professor</t>
  </si>
  <si>
    <t>Tenure</t>
  </si>
  <si>
    <t>C</t>
  </si>
  <si>
    <t>Total Person-Years (PY)</t>
  </si>
  <si>
    <t xml:space="preserve"> PY Workload by Budget Classsification</t>
  </si>
  <si>
    <t xml:space="preserve">B </t>
  </si>
  <si>
    <t>D</t>
  </si>
  <si>
    <t>E</t>
  </si>
  <si>
    <t>Faculty Code</t>
  </si>
  <si>
    <t>Faculty</t>
  </si>
  <si>
    <t>Faculty Name or "New Hire"
Highest Degree Held 
Academic Discipline or Speciality</t>
  </si>
  <si>
    <t>Academic Discipline</t>
  </si>
  <si>
    <t>Mathematics</t>
  </si>
  <si>
    <t xml:space="preserve">Overall Totals for </t>
  </si>
  <si>
    <t xml:space="preserve"> Initial Date for Participation in Program</t>
  </si>
  <si>
    <t>Physics</t>
  </si>
  <si>
    <t>Faculty Salaries and Benefits</t>
  </si>
  <si>
    <t>A &amp; P Salaries and Benefits</t>
  </si>
  <si>
    <t>USPS Salaries and Benefits</t>
  </si>
  <si>
    <t>Expenses</t>
  </si>
  <si>
    <t>Operating Capital Outlay</t>
  </si>
  <si>
    <t>Special Categories</t>
  </si>
  <si>
    <t>Contracts/Grants</t>
  </si>
  <si>
    <t>Upper-level students who are transferring from other majors within the university**</t>
  </si>
  <si>
    <t>**  If numbers appear in this category, they should go DOWN in later years.</t>
  </si>
  <si>
    <t>Transfers from out of state colleges and universities***</t>
  </si>
  <si>
    <t>Students who initially entered the university as FTIC students and who are progressing from the lower to the upper level***</t>
  </si>
  <si>
    <t>Other (Explain)***</t>
  </si>
  <si>
    <t xml:space="preserve">*** Do not include individuals counted in any PRIOR CATEGORY in a given COLUMN. </t>
  </si>
  <si>
    <t>Total Costs</t>
  </si>
  <si>
    <t xml:space="preserve">Year 5 </t>
  </si>
  <si>
    <t>Base before reallocation</t>
  </si>
  <si>
    <t>Base after reallocation</t>
  </si>
  <si>
    <t>Totals</t>
  </si>
  <si>
    <t>Source of Students
(Non-duplicated headcount in any given year)*</t>
  </si>
  <si>
    <t>New faculty to be hired on a vacant line</t>
  </si>
  <si>
    <t>New faculty to be hired on a new line</t>
  </si>
  <si>
    <t>Existing faculty hired on contracts/grants</t>
  </si>
  <si>
    <t>New faculty to be hired on contracts/grants</t>
  </si>
  <si>
    <t>New Non-Recurring (E&amp;G)</t>
  </si>
  <si>
    <t>Funding Source</t>
  </si>
  <si>
    <t>New Enrollment Growth (E&amp;G)</t>
  </si>
  <si>
    <t>Other*** (E&amp;G)</t>
  </si>
  <si>
    <t>Source of Funding</t>
  </si>
  <si>
    <t>Contracts &amp; Grants (C&amp;G)</t>
  </si>
  <si>
    <t>Continuing Base** (E&amp;G)</t>
  </si>
  <si>
    <t>Program and/or E&amp;G account from which current funds will be reallocated during Year 1</t>
  </si>
  <si>
    <t>Total E&amp;G Funding</t>
  </si>
  <si>
    <t>Current Education &amp; General Revenue</t>
  </si>
  <si>
    <t>New Education &amp; General Revenue</t>
  </si>
  <si>
    <t>Library</t>
  </si>
  <si>
    <t>E&amp;G Cost per FTE</t>
  </si>
  <si>
    <t>Enrollment Growth (E&amp;G)</t>
  </si>
  <si>
    <t>Reallocated Base* (E&amp;G)</t>
  </si>
  <si>
    <t>Instruction &amp; Research Costs
(non-cumulative)</t>
  </si>
  <si>
    <t>Annual Student FTE</t>
  </si>
  <si>
    <t>***Identify if non-recurring.</t>
  </si>
  <si>
    <t>Amount to be reallocated</t>
  </si>
  <si>
    <t>Individuals drawn from agencies/industries in your service area (e.g., older returning students)</t>
  </si>
  <si>
    <t>Individuals who graduated from preceding degree programs at other Florida public universities</t>
  </si>
  <si>
    <t>Individuals who graduated from preceding degree programs at non-public Florida institutions</t>
  </si>
  <si>
    <t>Additional foreign residents***</t>
  </si>
  <si>
    <t>Additional out-of-state residents***</t>
  </si>
  <si>
    <t>Additional in-state residents***</t>
  </si>
  <si>
    <t>Students who transfer from other graduate programs within the university**</t>
  </si>
  <si>
    <t xml:space="preserve">***   Do not include individuals counted in any PRIOR category in a given COLUMN. </t>
  </si>
  <si>
    <t>**     If numbers appear in this category, they should go DOWN in later years.</t>
  </si>
  <si>
    <t>Individuals who have recently graduated from preceding degree programs at this university</t>
  </si>
  <si>
    <t>Calculated Cost per Student FTE</t>
  </si>
  <si>
    <t>Faculty and Staff Summary</t>
  </si>
  <si>
    <t>Transfers to the upper level from other Florida colleges and universities***</t>
  </si>
  <si>
    <t>Assistantships &amp; Fellowships</t>
  </si>
  <si>
    <t>*Identify reallocation sources in Table 3.</t>
  </si>
  <si>
    <t xml:space="preserve">Totals </t>
  </si>
  <si>
    <t>APPENDIX A</t>
  </si>
  <si>
    <t xml:space="preserve">* If not reallocating funds, please submit a zeroed Table 3 </t>
  </si>
  <si>
    <t xml:space="preserve">Total Positions </t>
  </si>
  <si>
    <t xml:space="preserve">   Faculty (person-years)</t>
  </si>
  <si>
    <t xml:space="preserve">   A &amp; P (FTE)</t>
  </si>
  <si>
    <t xml:space="preserve">   USPS (FTE)</t>
  </si>
  <si>
    <t>Other Personal Services</t>
  </si>
  <si>
    <t>Existing faculty on a regular line</t>
  </si>
  <si>
    <t>*   List projected annual headcount of students enrolled in the degree program. List projected yearly cumulative ENROLLMENTS instead of admissions.</t>
  </si>
  <si>
    <t>TABLE 1-B
PROJECTED HEADCOUNT FROM POTENTIAL SOURCES
(Graduate Degree Program)</t>
  </si>
  <si>
    <t>TABLE 2
PROJECTED COSTS AND FUNDING SOURCES</t>
  </si>
  <si>
    <t>Florida College System transfers to the upper level***</t>
  </si>
  <si>
    <t>TABLE 1-A
PROJECTED HEADCOUNT FROM POTENTIAL SOURCES
(Baccalaureate Degree Program)</t>
  </si>
  <si>
    <t>TABLE 3 
ANTICIPATED REALLOCATION OF EDUCATION &amp; GENERAL FUNDS*</t>
  </si>
  <si>
    <t>TABLE 4 
ANTICIPATED FACULTY PARTICIPATION</t>
  </si>
  <si>
    <t>Columns</t>
  </si>
  <si>
    <r>
      <rPr>
        <sz val="9"/>
        <color rgb="FFFF0000"/>
        <rFont val="Book Antiqua"/>
        <family val="1"/>
      </rPr>
      <t>Enterprise</t>
    </r>
    <r>
      <rPr>
        <sz val="9"/>
        <rFont val="Book Antiqua"/>
        <family val="1"/>
      </rPr>
      <t xml:space="preserve"> Auxiliary Funds</t>
    </r>
  </si>
  <si>
    <t>Philanthropy Endowments</t>
  </si>
  <si>
    <t>Additional E&amp;G funds allocated from the tuition and fees trust fund contingent on enrollment increases.</t>
  </si>
  <si>
    <t xml:space="preserve">Contracts and grants funding available for the program. </t>
  </si>
  <si>
    <t xml:space="preserve">Subtotal of values included in columns 1 through 7. </t>
  </si>
  <si>
    <t xml:space="preserve">Includes the sum of columns 1, 2, and 3 over time. </t>
  </si>
  <si>
    <t>See explanation provided for column 2.</t>
  </si>
  <si>
    <t>See explanation provided for column 5.</t>
  </si>
  <si>
    <t>See explanation provided for column 6.</t>
  </si>
  <si>
    <t>Funds provided through the foundation or other Direct Support Organizations (DSO) to support of the program.</t>
  </si>
  <si>
    <t xml:space="preserve">E&amp;G funds that are already available in the university's budget and will be reallocated to support the new program. Please include these funds in the Table 3 – Anticipated reallocation of E&amp;G funds and indicate their source.    </t>
  </si>
  <si>
    <t>Recurring funds appropriated by the Legislature to support implementation of the program.</t>
  </si>
  <si>
    <t xml:space="preserve">Non-recurring funds appropriated by the Legislature to support implementation of the program. Please provide an explanation of the source of these funds in the budget section (section III. A.) of the proposal. These funds can include initial investments, such as infrastructure. </t>
  </si>
  <si>
    <t xml:space="preserve">Subtotal of values included in columns 9 through 14. </t>
  </si>
  <si>
    <t xml:space="preserve">These are specific funds provided by the Legislature to support implementation of the program. </t>
  </si>
  <si>
    <t>Subtotal coulumns 1+…+7</t>
  </si>
  <si>
    <t>New Recurring (E&amp;G)</t>
  </si>
  <si>
    <t>Subtotal coulumns 9+…+ 14</t>
  </si>
  <si>
    <t>Use this column for continuing education or market rate programs and provide a rationale in section III.B. in support of the selected tuition model.</t>
  </si>
  <si>
    <r>
      <t>**Includes recurring E&amp;G funded costs ("reallocated base," "enrollment growth," and "</t>
    </r>
    <r>
      <rPr>
        <sz val="9"/>
        <rFont val="Book Antiqua"/>
        <family val="1"/>
      </rPr>
      <t>new recurring") from Years 1-4 that continue into Year 5.</t>
    </r>
  </si>
  <si>
    <t>Table 2 Column Explanations</t>
  </si>
  <si>
    <t>Neuroscience</t>
  </si>
  <si>
    <t>Assoc. Professor</t>
  </si>
  <si>
    <t>Chaves Fonnegra, Andia, Ph.D.</t>
  </si>
  <si>
    <t>Asst Prof</t>
  </si>
  <si>
    <t>Dragojlovic, Velkjo, Ph.D.</t>
  </si>
  <si>
    <t>Biology</t>
  </si>
  <si>
    <t>Chemistry</t>
  </si>
  <si>
    <t>Duboue, Erik, Ph.D.</t>
  </si>
  <si>
    <t>Tenure-track</t>
  </si>
  <si>
    <t>Earles, Julie, Ph.D.</t>
  </si>
  <si>
    <t>Carvelli, Lucia, Ph.D.</t>
  </si>
  <si>
    <t>Tenured</t>
  </si>
  <si>
    <t>Fily, Yaouen, Ph.D.</t>
  </si>
  <si>
    <t>Hoim, Terje, Ph.D.</t>
  </si>
  <si>
    <t>Kowalko, Johanna, Ph.D.</t>
  </si>
  <si>
    <t xml:space="preserve">Asst. Prof. </t>
  </si>
  <si>
    <t>Lanning, Kevin, Ph.D.</t>
  </si>
  <si>
    <t>Psychology</t>
  </si>
  <si>
    <t>McGovern, Warren, Ph.D.</t>
  </si>
  <si>
    <t>Mincer, Tracy, Ph.D.</t>
  </si>
  <si>
    <t>Biology-Biogeochemistry</t>
  </si>
  <si>
    <t>Assist Prof</t>
  </si>
  <si>
    <t>Moore, Jon, Ph.D.</t>
  </si>
  <si>
    <t>O'Brien, William, Ph.D.</t>
  </si>
  <si>
    <t>Environmental Studies</t>
  </si>
  <si>
    <t>Smith, Eugene, Ph.D.</t>
  </si>
  <si>
    <t>Vernon, Laura, Ph.D.</t>
  </si>
  <si>
    <t>Assoc Professor</t>
  </si>
  <si>
    <t>Wetterer, Jim, Ph.D.</t>
  </si>
  <si>
    <t>B</t>
  </si>
  <si>
    <t>Fall 2019</t>
  </si>
  <si>
    <t>Chandrasekhar, Chitra, Ph.D.</t>
  </si>
  <si>
    <t>Instructor</t>
  </si>
  <si>
    <t>New Hire, Ph.D.</t>
  </si>
  <si>
    <t>Assistant Prof.</t>
  </si>
  <si>
    <t>Fall 2022</t>
  </si>
  <si>
    <t>Math/Data Science</t>
  </si>
  <si>
    <t>Instructor/Lab Coordinator</t>
  </si>
  <si>
    <t>Fall 2020</t>
  </si>
  <si>
    <t>Macleod, Gregory, Ph.D.</t>
  </si>
  <si>
    <t>BG Notes</t>
  </si>
  <si>
    <t>JLSI/Grant - Not HC</t>
  </si>
  <si>
    <t>50/50 Ocean</t>
  </si>
  <si>
    <t>Plus Fringes</t>
  </si>
  <si>
    <t>JKA? - Not HC</t>
  </si>
  <si>
    <t>50/50 ocean</t>
  </si>
  <si>
    <t>Percentage</t>
  </si>
  <si>
    <t>25% on Grant:</t>
  </si>
  <si>
    <t>E&amp;G</t>
  </si>
  <si>
    <t>E&amp;G per FTE</t>
  </si>
  <si>
    <t>Total Cost</t>
  </si>
  <si>
    <t>Grant</t>
  </si>
  <si>
    <t>Add salary increases per year?</t>
  </si>
  <si>
    <t>Add A&amp;P, Monica, April, Shree, All OPS budgets?</t>
  </si>
  <si>
    <t>Projected Program Cost Page 1</t>
  </si>
  <si>
    <t>Increase E&amp;G funds to match enrollment?</t>
  </si>
  <si>
    <t>Base budget estimate ok at median?</t>
  </si>
  <si>
    <t>With 2% salary increase:</t>
  </si>
  <si>
    <t xml:space="preserve">Honors College Base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</si>
</sst>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
    <numFmt numFmtId="165" formatCode="0.0"/>
    <numFmt numFmtId="166" formatCode="_(* #,##0_);_(* \(#,##0\);_(* &quot;-&quot;??_);_(@_)"/>
  </numFmts>
  <fonts count="17" x14ac:knownFonts="1">
    <font>
      <sz val="10"/>
      <name val="Times New Roman"/>
      <family val="1"/>
    </font>
    <font>
      <sz val="8"/>
      <name val="Times New Roman"/>
      <family val="1"/>
    </font>
    <font>
      <b/>
      <sz val="10"/>
      <name val="Book Antiqua"/>
      <family val="1"/>
    </font>
    <font>
      <sz val="10"/>
      <name val="Book Antiqua"/>
      <family val="1"/>
    </font>
    <font>
      <b/>
      <sz val="11"/>
      <name val="Book Antiqua"/>
      <family val="1"/>
    </font>
    <font>
      <sz val="10"/>
      <color indexed="12"/>
      <name val="Book Antiqua"/>
      <family val="1"/>
    </font>
    <font>
      <b/>
      <sz val="14"/>
      <name val="Book Antiqua"/>
      <family val="1"/>
    </font>
    <font>
      <b/>
      <sz val="8"/>
      <name val="Book Antiqua"/>
      <family val="1"/>
    </font>
    <font>
      <sz val="8"/>
      <name val="Book Antiqua"/>
      <family val="1"/>
    </font>
    <font>
      <sz val="9"/>
      <name val="Book Antiqua"/>
      <family val="1"/>
    </font>
    <font>
      <b/>
      <sz val="9"/>
      <name val="Book Antiqua"/>
      <family val="1"/>
    </font>
    <font>
      <sz val="9"/>
      <color indexed="12"/>
      <name val="Book Antiqua"/>
      <family val="1"/>
    </font>
    <font>
      <sz val="8"/>
      <color rgb="FFFF0000"/>
      <name val="Book Antiqua"/>
      <family val="1"/>
    </font>
    <font>
      <sz val="9"/>
      <color rgb="FFFF0000"/>
      <name val="Book Antiqua"/>
      <family val="1"/>
    </font>
    <font>
      <b/>
      <sz val="9"/>
      <color rgb="FFFF0000"/>
      <name val="Book Antiqua"/>
      <family val="1"/>
    </font>
    <font>
      <sz val="10"/>
      <color rgb="FFFF0000"/>
      <name val="Book Antiqua"/>
      <family val="1"/>
    </font>
    <font>
      <sz val="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1">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3" fontId="16" fillId="0" borderId="0" applyFont="0" applyFill="0" applyBorder="0" applyAlignment="0" applyProtection="0"/>
  </cellStyleXfs>
  <cellXfs count="284">
    <xf numFmtId="0" fontId="0" fillId="0" borderId="0" xfId="0"/>
    <xf numFmtId="0" fontId="2"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3" fillId="0" borderId="0" xfId="0" applyFont="1"/>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vertical="center"/>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left"/>
    </xf>
    <xf numFmtId="0" fontId="6" fillId="0" borderId="0" xfId="0" applyFont="1" applyAlignment="1"/>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0" xfId="0" applyFont="1" applyAlignment="1">
      <alignment vertical="center" wrapText="1"/>
    </xf>
    <xf numFmtId="0" fontId="3" fillId="0" borderId="30" xfId="0" applyFont="1" applyBorder="1"/>
    <xf numFmtId="3" fontId="5" fillId="0" borderId="27" xfId="0" applyNumberFormat="1" applyFont="1" applyBorder="1" applyAlignment="1">
      <alignment horizontal="center" wrapText="1"/>
    </xf>
    <xf numFmtId="3" fontId="5" fillId="0" borderId="31" xfId="0" applyNumberFormat="1" applyFont="1" applyBorder="1" applyAlignment="1">
      <alignment horizontal="center" wrapText="1"/>
    </xf>
    <xf numFmtId="164" fontId="2" fillId="0" borderId="24" xfId="0" applyNumberFormat="1" applyFont="1" applyBorder="1" applyAlignment="1">
      <alignment horizontal="center" wrapText="1"/>
    </xf>
    <xf numFmtId="0" fontId="3" fillId="0" borderId="26" xfId="0" applyFont="1" applyBorder="1" applyAlignment="1">
      <alignment wrapText="1"/>
    </xf>
    <xf numFmtId="3" fontId="5" fillId="0" borderId="26" xfId="0" applyNumberFormat="1" applyFont="1" applyBorder="1" applyAlignment="1">
      <alignment horizontal="center" wrapText="1"/>
    </xf>
    <xf numFmtId="3" fontId="5" fillId="0" borderId="32" xfId="0" applyNumberFormat="1" applyFont="1" applyBorder="1" applyAlignment="1">
      <alignment horizontal="center" wrapText="1"/>
    </xf>
    <xf numFmtId="164" fontId="5" fillId="0" borderId="23" xfId="0" applyNumberFormat="1" applyFont="1" applyBorder="1" applyAlignment="1">
      <alignment horizontal="center" wrapText="1"/>
    </xf>
    <xf numFmtId="3" fontId="3" fillId="0" borderId="26" xfId="0" applyNumberFormat="1" applyFont="1" applyBorder="1" applyAlignment="1">
      <alignment horizontal="center" wrapText="1"/>
    </xf>
    <xf numFmtId="3" fontId="3" fillId="0" borderId="32" xfId="0" applyNumberFormat="1" applyFont="1" applyBorder="1" applyAlignment="1">
      <alignment horizontal="center" wrapText="1"/>
    </xf>
    <xf numFmtId="164" fontId="3" fillId="0" borderId="23" xfId="0" applyNumberFormat="1" applyFont="1" applyBorder="1" applyAlignment="1">
      <alignment horizontal="center" wrapText="1"/>
    </xf>
    <xf numFmtId="0" fontId="3" fillId="0" borderId="33" xfId="0" applyFont="1" applyBorder="1" applyAlignment="1">
      <alignment wrapText="1"/>
    </xf>
    <xf numFmtId="3" fontId="3" fillId="0" borderId="33" xfId="0" applyNumberFormat="1" applyFont="1" applyBorder="1" applyAlignment="1">
      <alignment horizontal="center" wrapText="1"/>
    </xf>
    <xf numFmtId="3" fontId="3" fillId="0" borderId="34" xfId="0" applyNumberFormat="1" applyFont="1" applyBorder="1" applyAlignment="1">
      <alignment horizontal="center" wrapText="1"/>
    </xf>
    <xf numFmtId="164" fontId="3" fillId="0" borderId="35" xfId="0" applyNumberFormat="1" applyFont="1" applyBorder="1" applyAlignment="1">
      <alignment horizontal="center" wrapText="1"/>
    </xf>
    <xf numFmtId="0" fontId="2" fillId="0" borderId="36" xfId="0" applyFont="1" applyBorder="1" applyAlignment="1">
      <alignment horizontal="center" wrapText="1"/>
    </xf>
    <xf numFmtId="164" fontId="3" fillId="0" borderId="36" xfId="0" applyNumberFormat="1" applyFont="1" applyBorder="1" applyAlignment="1">
      <alignment horizontal="center" wrapText="1"/>
    </xf>
    <xf numFmtId="164" fontId="3" fillId="0" borderId="37" xfId="0" applyNumberFormat="1" applyFont="1" applyBorder="1" applyAlignment="1">
      <alignment horizontal="center" wrapText="1"/>
    </xf>
    <xf numFmtId="164" fontId="2" fillId="0" borderId="38" xfId="0" applyNumberFormat="1" applyFont="1" applyBorder="1" applyAlignment="1">
      <alignment horizontal="center" wrapText="1"/>
    </xf>
    <xf numFmtId="0" fontId="8" fillId="0" borderId="0" xfId="0" applyFont="1"/>
    <xf numFmtId="0" fontId="7" fillId="0" borderId="28" xfId="0" applyFont="1" applyBorder="1" applyAlignment="1">
      <alignment horizontal="center" wrapText="1"/>
    </xf>
    <xf numFmtId="0" fontId="7" fillId="0" borderId="21" xfId="0" applyFont="1" applyBorder="1" applyAlignment="1">
      <alignment horizontal="center" wrapText="1"/>
    </xf>
    <xf numFmtId="0" fontId="7" fillId="0" borderId="2" xfId="0" applyFont="1" applyBorder="1" applyAlignment="1">
      <alignment horizontal="center" wrapText="1"/>
    </xf>
    <xf numFmtId="1" fontId="7" fillId="0" borderId="39" xfId="0" applyNumberFormat="1" applyFont="1" applyBorder="1" applyAlignment="1">
      <alignment horizontal="center" wrapText="1"/>
    </xf>
    <xf numFmtId="0" fontId="8" fillId="0" borderId="0" xfId="0" applyFont="1" applyAlignment="1"/>
    <xf numFmtId="0" fontId="9" fillId="0" borderId="40" xfId="0" applyFont="1" applyBorder="1" applyAlignment="1">
      <alignment horizontal="center" wrapText="1"/>
    </xf>
    <xf numFmtId="0" fontId="9" fillId="0" borderId="41" xfId="0" applyFont="1" applyBorder="1" applyAlignment="1">
      <alignment wrapText="1"/>
    </xf>
    <xf numFmtId="0" fontId="9" fillId="0" borderId="41" xfId="0" applyFont="1" applyBorder="1" applyAlignment="1">
      <alignment horizontal="center" wrapText="1"/>
    </xf>
    <xf numFmtId="0" fontId="9" fillId="0" borderId="12" xfId="0" applyFont="1" applyBorder="1" applyAlignment="1">
      <alignment horizontal="center" wrapText="1"/>
    </xf>
    <xf numFmtId="1" fontId="11" fillId="0" borderId="41" xfId="0" applyNumberFormat="1" applyFont="1" applyBorder="1" applyAlignment="1">
      <alignment horizontal="center" wrapText="1"/>
    </xf>
    <xf numFmtId="2" fontId="9" fillId="0" borderId="40" xfId="0" applyNumberFormat="1" applyFont="1" applyBorder="1" applyAlignment="1">
      <alignment horizontal="center" wrapText="1"/>
    </xf>
    <xf numFmtId="2" fontId="9" fillId="0" borderId="12" xfId="0" applyNumberFormat="1" applyFont="1" applyBorder="1" applyAlignment="1">
      <alignment horizontal="center" wrapText="1"/>
    </xf>
    <xf numFmtId="2" fontId="9" fillId="0" borderId="40" xfId="0" applyNumberFormat="1" applyFont="1" applyBorder="1" applyAlignment="1">
      <alignment horizontal="right" wrapText="1"/>
    </xf>
    <xf numFmtId="0" fontId="9" fillId="0" borderId="27" xfId="0" applyFont="1" applyBorder="1" applyAlignment="1">
      <alignment horizontal="center" wrapText="1"/>
    </xf>
    <xf numFmtId="0" fontId="9" fillId="0" borderId="24" xfId="0" applyFont="1" applyBorder="1" applyAlignment="1">
      <alignment wrapText="1"/>
    </xf>
    <xf numFmtId="0" fontId="9" fillId="0" borderId="24" xfId="0" applyFont="1" applyBorder="1" applyAlignment="1">
      <alignment horizontal="center" wrapText="1"/>
    </xf>
    <xf numFmtId="0" fontId="9" fillId="0" borderId="6" xfId="0" applyFont="1" applyBorder="1" applyAlignment="1">
      <alignment horizontal="center" wrapText="1"/>
    </xf>
    <xf numFmtId="1" fontId="9" fillId="0" borderId="24" xfId="0" applyNumberFormat="1" applyFont="1" applyBorder="1" applyAlignment="1">
      <alignment horizontal="center" wrapText="1"/>
    </xf>
    <xf numFmtId="2" fontId="9" fillId="0" borderId="27" xfId="0" applyNumberFormat="1" applyFont="1" applyBorder="1" applyAlignment="1">
      <alignment horizontal="center" wrapText="1"/>
    </xf>
    <xf numFmtId="2" fontId="9" fillId="0" borderId="27" xfId="0" applyNumberFormat="1" applyFont="1" applyBorder="1" applyAlignment="1">
      <alignment horizontal="right" wrapText="1"/>
    </xf>
    <xf numFmtId="2" fontId="9" fillId="0" borderId="40" xfId="0" applyNumberFormat="1" applyFont="1" applyBorder="1" applyAlignment="1"/>
    <xf numFmtId="2" fontId="9" fillId="0" borderId="19" xfId="0" applyNumberFormat="1" applyFont="1" applyBorder="1" applyAlignment="1">
      <alignment horizontal="center" wrapText="1"/>
    </xf>
    <xf numFmtId="1" fontId="11" fillId="0" borderId="35" xfId="0" applyNumberFormat="1" applyFont="1" applyBorder="1" applyAlignment="1">
      <alignment horizontal="center" wrapText="1"/>
    </xf>
    <xf numFmtId="2" fontId="9" fillId="0" borderId="33" xfId="0" applyNumberFormat="1" applyFont="1" applyBorder="1" applyAlignment="1">
      <alignment horizontal="center" wrapText="1"/>
    </xf>
    <xf numFmtId="2" fontId="9" fillId="0" borderId="6" xfId="0" applyNumberFormat="1" applyFont="1" applyBorder="1" applyAlignment="1">
      <alignment horizontal="center" wrapText="1"/>
    </xf>
    <xf numFmtId="2" fontId="9" fillId="0" borderId="27" xfId="0" applyNumberFormat="1" applyFont="1" applyBorder="1" applyAlignment="1"/>
    <xf numFmtId="0" fontId="9" fillId="0" borderId="33" xfId="0" applyFont="1" applyBorder="1" applyAlignment="1">
      <alignment horizontal="center" wrapText="1"/>
    </xf>
    <xf numFmtId="0" fontId="9" fillId="0" borderId="35" xfId="0" applyFont="1" applyBorder="1" applyAlignment="1">
      <alignment wrapText="1"/>
    </xf>
    <xf numFmtId="0" fontId="9" fillId="0" borderId="35" xfId="0" applyFont="1" applyBorder="1" applyAlignment="1">
      <alignment horizontal="center" wrapText="1"/>
    </xf>
    <xf numFmtId="1" fontId="9" fillId="0" borderId="41" xfId="0" applyNumberFormat="1" applyFont="1" applyBorder="1" applyAlignment="1">
      <alignment horizontal="center" wrapText="1"/>
    </xf>
    <xf numFmtId="2" fontId="9" fillId="0" borderId="42" xfId="0" applyNumberFormat="1" applyFont="1" applyBorder="1" applyAlignment="1">
      <alignment horizontal="center" wrapText="1"/>
    </xf>
    <xf numFmtId="0" fontId="9" fillId="0" borderId="36" xfId="0" applyFont="1" applyBorder="1" applyAlignment="1">
      <alignment horizontal="center" vertical="top" wrapText="1"/>
    </xf>
    <xf numFmtId="0" fontId="10" fillId="0" borderId="38" xfId="0" applyFont="1" applyBorder="1" applyAlignment="1">
      <alignment horizontal="left" wrapText="1"/>
    </xf>
    <xf numFmtId="0" fontId="10" fillId="0" borderId="38" xfId="0" applyFont="1" applyBorder="1" applyAlignment="1">
      <alignment horizontal="center" wrapText="1"/>
    </xf>
    <xf numFmtId="0" fontId="9" fillId="0" borderId="36" xfId="0" applyFont="1" applyBorder="1" applyAlignment="1">
      <alignment horizontal="center" wrapText="1"/>
    </xf>
    <xf numFmtId="0" fontId="9" fillId="0" borderId="43" xfId="0" applyFont="1" applyBorder="1" applyAlignment="1">
      <alignment horizontal="center" wrapText="1"/>
    </xf>
    <xf numFmtId="1" fontId="9" fillId="0" borderId="38" xfId="0" applyNumberFormat="1" applyFont="1" applyBorder="1" applyAlignment="1">
      <alignment horizontal="center" wrapText="1"/>
    </xf>
    <xf numFmtId="2" fontId="10" fillId="0" borderId="43" xfId="0" applyNumberFormat="1" applyFont="1" applyFill="1" applyBorder="1" applyAlignment="1">
      <alignment horizontal="center" wrapText="1"/>
    </xf>
    <xf numFmtId="2" fontId="10" fillId="0" borderId="36" xfId="0" applyNumberFormat="1" applyFont="1" applyFill="1" applyBorder="1" applyAlignment="1">
      <alignment horizontal="right" wrapText="1"/>
    </xf>
    <xf numFmtId="2" fontId="10" fillId="0" borderId="36" xfId="0" applyNumberFormat="1" applyFont="1" applyFill="1" applyBorder="1"/>
    <xf numFmtId="0" fontId="9" fillId="0" borderId="0" xfId="0" applyFont="1"/>
    <xf numFmtId="0" fontId="9" fillId="0" borderId="0" xfId="0" applyFont="1" applyAlignment="1">
      <alignment horizontal="center"/>
    </xf>
    <xf numFmtId="0" fontId="10" fillId="0" borderId="44" xfId="0" applyFont="1" applyBorder="1" applyAlignment="1">
      <alignment horizontal="center"/>
    </xf>
    <xf numFmtId="0" fontId="9" fillId="0" borderId="44" xfId="0" applyFont="1" applyBorder="1"/>
    <xf numFmtId="0" fontId="9" fillId="0" borderId="35" xfId="0" applyFont="1" applyBorder="1" applyAlignment="1">
      <alignment horizontal="center"/>
    </xf>
    <xf numFmtId="0" fontId="9" fillId="0" borderId="45" xfId="0" applyFont="1" applyBorder="1" applyAlignment="1">
      <alignment horizontal="center"/>
    </xf>
    <xf numFmtId="0" fontId="9" fillId="0" borderId="45" xfId="0" applyFont="1" applyBorder="1"/>
    <xf numFmtId="0" fontId="10" fillId="0" borderId="46" xfId="0" applyFont="1" applyBorder="1" applyAlignment="1">
      <alignment horizontal="center"/>
    </xf>
    <xf numFmtId="0" fontId="9" fillId="0" borderId="46" xfId="0" applyFont="1" applyBorder="1" applyAlignment="1">
      <alignment horizontal="left"/>
    </xf>
    <xf numFmtId="0" fontId="10" fillId="0" borderId="47" xfId="0" applyFont="1" applyBorder="1" applyAlignment="1">
      <alignment horizontal="left"/>
    </xf>
    <xf numFmtId="0" fontId="10" fillId="0" borderId="46" xfId="0" applyFont="1" applyBorder="1" applyAlignment="1">
      <alignment horizontal="left"/>
    </xf>
    <xf numFmtId="0" fontId="9" fillId="0" borderId="47" xfId="0" applyFont="1" applyBorder="1" applyAlignment="1">
      <alignment horizontal="center"/>
    </xf>
    <xf numFmtId="0" fontId="9" fillId="0" borderId="47" xfId="0" applyFont="1" applyBorder="1"/>
    <xf numFmtId="0" fontId="10" fillId="0" borderId="28" xfId="0" applyFont="1" applyBorder="1" applyAlignment="1">
      <alignment horizontal="center"/>
    </xf>
    <xf numFmtId="0" fontId="10" fillId="0" borderId="47" xfId="0" applyFont="1" applyBorder="1" applyAlignment="1">
      <alignment horizontal="center"/>
    </xf>
    <xf numFmtId="0" fontId="9" fillId="0" borderId="40" xfId="0" applyFont="1" applyBorder="1" applyAlignment="1">
      <alignment horizontal="center"/>
    </xf>
    <xf numFmtId="0" fontId="9" fillId="0" borderId="49" xfId="0" applyFont="1" applyBorder="1"/>
    <xf numFmtId="0" fontId="9" fillId="0" borderId="0" xfId="0" applyFont="1" applyAlignment="1">
      <alignment horizontal="left"/>
    </xf>
    <xf numFmtId="0" fontId="9" fillId="0" borderId="49" xfId="0" applyFont="1" applyBorder="1" applyAlignment="1">
      <alignment horizontal="left"/>
    </xf>
    <xf numFmtId="2" fontId="11" fillId="0" borderId="40" xfId="0" applyNumberFormat="1" applyFont="1" applyBorder="1"/>
    <xf numFmtId="2" fontId="9" fillId="0" borderId="0" xfId="0" applyNumberFormat="1" applyFont="1"/>
    <xf numFmtId="0" fontId="9" fillId="0" borderId="45" xfId="0" applyFont="1" applyBorder="1" applyAlignment="1">
      <alignment horizontal="left"/>
    </xf>
    <xf numFmtId="0" fontId="9" fillId="0" borderId="44" xfId="0" applyFont="1" applyBorder="1" applyAlignment="1">
      <alignment horizontal="left"/>
    </xf>
    <xf numFmtId="2" fontId="11" fillId="0" borderId="33" xfId="0" applyNumberFormat="1" applyFont="1" applyBorder="1"/>
    <xf numFmtId="2" fontId="9" fillId="0" borderId="45" xfId="0" applyNumberFormat="1" applyFont="1" applyBorder="1"/>
    <xf numFmtId="0" fontId="9" fillId="0" borderId="50" xfId="0" applyFont="1" applyBorder="1" applyAlignment="1">
      <alignment horizontal="center" wrapText="1"/>
    </xf>
    <xf numFmtId="0" fontId="9" fillId="0" borderId="51" xfId="0" applyFont="1" applyBorder="1"/>
    <xf numFmtId="0" fontId="9" fillId="0" borderId="52" xfId="0" applyFont="1" applyBorder="1" applyAlignment="1">
      <alignment horizontal="left"/>
    </xf>
    <xf numFmtId="0" fontId="9" fillId="0" borderId="51" xfId="0" applyFont="1" applyBorder="1" applyAlignment="1">
      <alignment horizontal="left"/>
    </xf>
    <xf numFmtId="0" fontId="9" fillId="0" borderId="52" xfId="0" applyFont="1" applyBorder="1" applyAlignment="1">
      <alignment horizontal="center"/>
    </xf>
    <xf numFmtId="0" fontId="9" fillId="0" borderId="52" xfId="0" applyFont="1" applyBorder="1"/>
    <xf numFmtId="2" fontId="11" fillId="0" borderId="50" xfId="0" applyNumberFormat="1" applyFont="1" applyBorder="1"/>
    <xf numFmtId="2" fontId="9" fillId="0" borderId="52" xfId="0" applyNumberFormat="1" applyFont="1" applyBorder="1"/>
    <xf numFmtId="0" fontId="9" fillId="0" borderId="0" xfId="0" applyFont="1" applyAlignment="1"/>
    <xf numFmtId="0" fontId="10" fillId="0" borderId="0" xfId="0" applyFont="1"/>
    <xf numFmtId="2" fontId="10" fillId="0" borderId="24" xfId="0" applyNumberFormat="1" applyFont="1" applyBorder="1"/>
    <xf numFmtId="0" fontId="10" fillId="0" borderId="0" xfId="0" applyFont="1" applyBorder="1"/>
    <xf numFmtId="0" fontId="8" fillId="0" borderId="0" xfId="0" applyFont="1" applyAlignment="1">
      <alignment horizontal="center"/>
    </xf>
    <xf numFmtId="0" fontId="7" fillId="0" borderId="0" xfId="0" applyFont="1"/>
    <xf numFmtId="2" fontId="7" fillId="0" borderId="0" xfId="0" applyNumberFormat="1" applyFont="1"/>
    <xf numFmtId="3" fontId="11" fillId="0" borderId="27" xfId="0" applyNumberFormat="1" applyFont="1" applyFill="1" applyBorder="1" applyAlignment="1">
      <alignment horizontal="center" vertical="center" wrapText="1"/>
    </xf>
    <xf numFmtId="3" fontId="11" fillId="0" borderId="26" xfId="0" applyNumberFormat="1" applyFont="1" applyFill="1" applyBorder="1" applyAlignment="1">
      <alignment horizontal="center" vertical="center" wrapText="1"/>
    </xf>
    <xf numFmtId="0" fontId="2" fillId="0" borderId="0" xfId="0" applyFont="1" applyFill="1"/>
    <xf numFmtId="0" fontId="3" fillId="0" borderId="0" xfId="0" applyFont="1" applyFill="1"/>
    <xf numFmtId="2" fontId="5" fillId="0" borderId="27" xfId="0" applyNumberFormat="1" applyFont="1" applyBorder="1" applyAlignment="1">
      <alignment horizontal="center" vertical="center" wrapText="1"/>
    </xf>
    <xf numFmtId="0" fontId="9" fillId="0" borderId="0" xfId="0" applyFont="1" applyFill="1" applyBorder="1" applyAlignment="1">
      <alignment vertical="center"/>
    </xf>
    <xf numFmtId="164" fontId="2" fillId="0" borderId="0"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Alignment="1">
      <alignment vertical="center"/>
    </xf>
    <xf numFmtId="0" fontId="3" fillId="0" borderId="0" xfId="0" applyFont="1" applyBorder="1" applyAlignment="1">
      <alignment horizontal="justify" vertical="center" wrapText="1"/>
    </xf>
    <xf numFmtId="0" fontId="15" fillId="2" borderId="0" xfId="0" applyFont="1" applyFill="1" applyAlignment="1">
      <alignment vertical="center"/>
    </xf>
    <xf numFmtId="0" fontId="15" fillId="2" borderId="0" xfId="0" applyFont="1" applyFill="1" applyAlignment="1">
      <alignment vertical="center" wrapText="1"/>
    </xf>
    <xf numFmtId="0" fontId="15" fillId="3" borderId="0" xfId="0" applyFont="1" applyFill="1" applyAlignment="1">
      <alignment vertical="center" wrapText="1"/>
    </xf>
    <xf numFmtId="0" fontId="9" fillId="0" borderId="69" xfId="0" applyFont="1" applyBorder="1" applyAlignment="1">
      <alignment horizontal="center" vertical="center" wrapText="1"/>
    </xf>
    <xf numFmtId="0" fontId="13" fillId="0" borderId="69" xfId="0" applyFont="1" applyBorder="1" applyAlignment="1">
      <alignment horizontal="center" vertical="center" wrapText="1"/>
    </xf>
    <xf numFmtId="0" fontId="9" fillId="0" borderId="69"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2" fillId="0" borderId="77" xfId="0" applyFont="1" applyBorder="1" applyAlignment="1">
      <alignment vertical="center" wrapText="1"/>
    </xf>
    <xf numFmtId="0" fontId="8" fillId="0" borderId="78" xfId="0" applyFont="1" applyBorder="1" applyAlignment="1">
      <alignment horizontal="center" vertical="center" wrapText="1"/>
    </xf>
    <xf numFmtId="3" fontId="11" fillId="0" borderId="26" xfId="0" applyNumberFormat="1" applyFont="1" applyBorder="1" applyAlignment="1">
      <alignment horizontal="center" vertical="center" wrapText="1"/>
    </xf>
    <xf numFmtId="3" fontId="13" fillId="0" borderId="26" xfId="0" applyNumberFormat="1" applyFont="1" applyBorder="1" applyAlignment="1">
      <alignment horizontal="center" vertical="center" wrapText="1"/>
    </xf>
    <xf numFmtId="3" fontId="11" fillId="0" borderId="27"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0" fontId="13" fillId="0" borderId="73" xfId="0" applyFont="1" applyBorder="1" applyAlignment="1">
      <alignment horizontal="center" vertical="center" wrapText="1"/>
    </xf>
    <xf numFmtId="3" fontId="11" fillId="0" borderId="33"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3" fontId="11" fillId="0" borderId="33" xfId="0" applyNumberFormat="1" applyFont="1" applyFill="1" applyBorder="1" applyAlignment="1">
      <alignment horizontal="center" vertical="center" wrapText="1"/>
    </xf>
    <xf numFmtId="164" fontId="10" fillId="0" borderId="73" xfId="0" applyNumberFormat="1" applyFont="1" applyBorder="1" applyAlignment="1">
      <alignment horizontal="center" vertical="center" wrapText="1"/>
    </xf>
    <xf numFmtId="164" fontId="10" fillId="0" borderId="74" xfId="0" applyNumberFormat="1" applyFont="1" applyBorder="1" applyAlignment="1">
      <alignment horizontal="center" vertical="center" wrapText="1"/>
    </xf>
    <xf numFmtId="164" fontId="14" fillId="0" borderId="74" xfId="0" applyNumberFormat="1" applyFont="1" applyBorder="1" applyAlignment="1">
      <alignment horizontal="center" vertical="center" wrapText="1"/>
    </xf>
    <xf numFmtId="0" fontId="13" fillId="0" borderId="64" xfId="0" applyFont="1" applyBorder="1" applyAlignment="1">
      <alignment horizontal="center" vertical="center" wrapText="1"/>
    </xf>
    <xf numFmtId="164" fontId="10" fillId="0" borderId="5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80" xfId="0" applyNumberFormat="1" applyFont="1" applyFill="1" applyBorder="1" applyAlignment="1">
      <alignment horizontal="center" vertical="center" wrapText="1"/>
    </xf>
    <xf numFmtId="164" fontId="10" fillId="0" borderId="79" xfId="0" applyNumberFormat="1" applyFont="1" applyBorder="1" applyAlignment="1">
      <alignment horizontal="center" vertical="center" wrapText="1"/>
    </xf>
    <xf numFmtId="164" fontId="10" fillId="0" borderId="72" xfId="0" applyNumberFormat="1" applyFont="1" applyBorder="1" applyAlignment="1">
      <alignment horizontal="center" vertical="center" wrapText="1"/>
    </xf>
    <xf numFmtId="0" fontId="9" fillId="0" borderId="40" xfId="0" applyFont="1" applyBorder="1" applyAlignment="1">
      <alignment horizontal="center" vertical="center" wrapText="1"/>
    </xf>
    <xf numFmtId="0" fontId="13" fillId="0" borderId="40" xfId="0" applyFont="1" applyBorder="1" applyAlignment="1">
      <alignment horizontal="center" vertical="center" wrapText="1"/>
    </xf>
    <xf numFmtId="0" fontId="9" fillId="0" borderId="40" xfId="0" applyFont="1" applyFill="1" applyBorder="1" applyAlignment="1">
      <alignment horizontal="center" vertical="center" wrapText="1"/>
    </xf>
    <xf numFmtId="0" fontId="8" fillId="0" borderId="76" xfId="0" applyFont="1" applyBorder="1" applyAlignment="1">
      <alignment horizontal="center" vertical="center" wrapText="1"/>
    </xf>
    <xf numFmtId="0" fontId="10" fillId="0" borderId="72" xfId="0" applyFont="1" applyFill="1" applyBorder="1" applyAlignment="1">
      <alignment horizontal="center" vertical="center" wrapText="1"/>
    </xf>
    <xf numFmtId="0" fontId="13" fillId="0" borderId="70" xfId="0" applyFont="1" applyBorder="1" applyAlignment="1">
      <alignment horizontal="center" vertical="center" wrapText="1"/>
    </xf>
    <xf numFmtId="9" fontId="7" fillId="0" borderId="28" xfId="0" applyNumberFormat="1" applyFont="1" applyBorder="1" applyAlignment="1">
      <alignment horizontal="center" wrapText="1"/>
    </xf>
    <xf numFmtId="9" fontId="11" fillId="0" borderId="41" xfId="0" applyNumberFormat="1" applyFont="1" applyBorder="1" applyAlignment="1">
      <alignment horizontal="center" wrapText="1"/>
    </xf>
    <xf numFmtId="9" fontId="9" fillId="0" borderId="24" xfId="0" applyNumberFormat="1" applyFont="1" applyBorder="1" applyAlignment="1">
      <alignment horizontal="center" wrapText="1"/>
    </xf>
    <xf numFmtId="9" fontId="9" fillId="0" borderId="38" xfId="0" applyNumberFormat="1" applyFont="1" applyBorder="1" applyAlignment="1">
      <alignment horizontal="center" wrapText="1"/>
    </xf>
    <xf numFmtId="9" fontId="9" fillId="0" borderId="0" xfId="0" applyNumberFormat="1" applyFont="1"/>
    <xf numFmtId="9" fontId="9" fillId="0" borderId="35" xfId="0" applyNumberFormat="1" applyFont="1" applyBorder="1"/>
    <xf numFmtId="9" fontId="9" fillId="0" borderId="48" xfId="0" applyNumberFormat="1" applyFont="1" applyBorder="1"/>
    <xf numFmtId="9" fontId="9" fillId="0" borderId="41" xfId="0" applyNumberFormat="1" applyFont="1" applyBorder="1"/>
    <xf numFmtId="9" fontId="9" fillId="0" borderId="25" xfId="0" applyNumberFormat="1" applyFont="1" applyBorder="1"/>
    <xf numFmtId="9" fontId="10" fillId="0" borderId="53" xfId="0" applyNumberFormat="1" applyFont="1" applyBorder="1" applyAlignment="1">
      <alignment horizontal="center"/>
    </xf>
    <xf numFmtId="9" fontId="8" fillId="0" borderId="0" xfId="0" applyNumberFormat="1" applyFont="1"/>
    <xf numFmtId="9" fontId="11" fillId="0" borderId="41" xfId="0" applyNumberFormat="1" applyFont="1" applyBorder="1" applyAlignment="1"/>
    <xf numFmtId="9" fontId="9" fillId="0" borderId="24" xfId="0" applyNumberFormat="1" applyFont="1" applyBorder="1" applyAlignment="1"/>
    <xf numFmtId="9" fontId="9" fillId="0" borderId="38" xfId="0" applyNumberFormat="1" applyFont="1" applyBorder="1"/>
    <xf numFmtId="9" fontId="10" fillId="0" borderId="47" xfId="0" applyNumberFormat="1" applyFont="1" applyBorder="1" applyAlignment="1">
      <alignment horizontal="center"/>
    </xf>
    <xf numFmtId="9" fontId="9" fillId="0" borderId="45" xfId="0" applyNumberFormat="1" applyFont="1" applyBorder="1"/>
    <xf numFmtId="9" fontId="9" fillId="0" borderId="52" xfId="0" applyNumberFormat="1" applyFont="1" applyBorder="1"/>
    <xf numFmtId="9" fontId="7" fillId="0" borderId="0" xfId="0" applyNumberFormat="1" applyFont="1"/>
    <xf numFmtId="0" fontId="7" fillId="0" borderId="33" xfId="0" applyFont="1" applyBorder="1" applyAlignment="1">
      <alignment horizontal="center" wrapText="1"/>
    </xf>
    <xf numFmtId="2" fontId="10" fillId="0" borderId="27" xfId="0" applyNumberFormat="1" applyFont="1" applyFill="1" applyBorder="1" applyAlignment="1">
      <alignment horizontal="center" wrapText="1"/>
    </xf>
    <xf numFmtId="2" fontId="9" fillId="0" borderId="26" xfId="0" applyNumberFormat="1" applyFont="1" applyBorder="1" applyAlignment="1">
      <alignment horizontal="center" wrapText="1"/>
    </xf>
    <xf numFmtId="1" fontId="5" fillId="0" borderId="4"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0" borderId="11" xfId="0" applyNumberFormat="1" applyFont="1" applyBorder="1" applyAlignment="1">
      <alignment horizontal="center" vertical="center" wrapText="1"/>
    </xf>
    <xf numFmtId="165" fontId="2" fillId="0" borderId="15" xfId="0" applyNumberFormat="1" applyFont="1" applyBorder="1" applyAlignment="1">
      <alignment horizontal="center" vertical="center" wrapText="1"/>
    </xf>
    <xf numFmtId="1" fontId="8" fillId="0" borderId="0" xfId="0" applyNumberFormat="1" applyFont="1" applyBorder="1" applyAlignment="1">
      <alignment horizontal="center" vertical="center" wrapText="1"/>
    </xf>
    <xf numFmtId="2" fontId="8" fillId="0" borderId="0" xfId="0" applyNumberFormat="1" applyFont="1" applyAlignment="1"/>
    <xf numFmtId="166" fontId="3" fillId="0" borderId="0" xfId="1" applyNumberFormat="1" applyFont="1"/>
    <xf numFmtId="166" fontId="8" fillId="0" borderId="0" xfId="1" applyNumberFormat="1" applyFont="1"/>
    <xf numFmtId="166" fontId="8" fillId="0" borderId="0" xfId="1" applyNumberFormat="1" applyFont="1" applyAlignment="1"/>
    <xf numFmtId="166" fontId="8" fillId="0" borderId="0" xfId="0" applyNumberFormat="1" applyFont="1" applyAlignment="1"/>
    <xf numFmtId="166" fontId="8" fillId="0" borderId="55" xfId="1" applyNumberFormat="1" applyFont="1" applyBorder="1" applyAlignment="1"/>
    <xf numFmtId="0" fontId="8" fillId="0" borderId="55" xfId="0" applyFont="1" applyBorder="1" applyAlignment="1"/>
    <xf numFmtId="166" fontId="7" fillId="0" borderId="0" xfId="0" applyNumberFormat="1" applyFont="1" applyAlignment="1"/>
    <xf numFmtId="0" fontId="7" fillId="0" borderId="0" xfId="0" applyFont="1" applyAlignment="1">
      <alignment horizontal="center"/>
    </xf>
    <xf numFmtId="166" fontId="8" fillId="0" borderId="0" xfId="0" applyNumberFormat="1" applyFont="1"/>
    <xf numFmtId="0" fontId="8" fillId="0" borderId="0" xfId="0" applyFont="1" applyAlignment="1">
      <alignment horizontal="right"/>
    </xf>
    <xf numFmtId="0" fontId="8" fillId="0" borderId="55" xfId="0" applyFont="1" applyBorder="1"/>
    <xf numFmtId="166" fontId="8" fillId="0" borderId="55" xfId="0" applyNumberFormat="1" applyFont="1" applyBorder="1"/>
    <xf numFmtId="0" fontId="8" fillId="0" borderId="26" xfId="0" applyFont="1" applyBorder="1" applyAlignment="1">
      <alignment horizontal="center" vertical="center" wrapText="1"/>
    </xf>
    <xf numFmtId="164" fontId="10" fillId="0" borderId="26" xfId="0" applyNumberFormat="1" applyFont="1" applyBorder="1" applyAlignment="1">
      <alignment horizontal="center" vertical="center" wrapText="1"/>
    </xf>
    <xf numFmtId="0" fontId="8" fillId="0" borderId="27" xfId="0" applyFont="1" applyBorder="1" applyAlignment="1">
      <alignment horizontal="center" vertical="center" wrapText="1"/>
    </xf>
    <xf numFmtId="164" fontId="10" fillId="0" borderId="27" xfId="0" applyNumberFormat="1" applyFont="1" applyBorder="1" applyAlignment="1">
      <alignment horizontal="center" vertical="center" wrapText="1"/>
    </xf>
    <xf numFmtId="166" fontId="8" fillId="0" borderId="55" xfId="0" applyNumberFormat="1" applyFont="1" applyBorder="1" applyAlignment="1"/>
    <xf numFmtId="43" fontId="8" fillId="0" borderId="0" xfId="0" applyNumberFormat="1" applyFont="1"/>
    <xf numFmtId="0" fontId="7" fillId="0" borderId="26" xfId="0" applyFont="1" applyBorder="1" applyAlignment="1">
      <alignment horizontal="center"/>
    </xf>
    <xf numFmtId="43" fontId="7" fillId="0" borderId="26" xfId="0" applyNumberFormat="1" applyFont="1" applyBorder="1" applyAlignment="1">
      <alignment horizontal="center"/>
    </xf>
    <xf numFmtId="166" fontId="7" fillId="0" borderId="26" xfId="0" applyNumberFormat="1" applyFont="1" applyBorder="1" applyAlignment="1">
      <alignment horizontal="center"/>
    </xf>
    <xf numFmtId="3" fontId="7" fillId="0" borderId="26" xfId="0" applyNumberFormat="1" applyFont="1" applyBorder="1" applyAlignment="1">
      <alignment horizontal="center"/>
    </xf>
    <xf numFmtId="0" fontId="7" fillId="2" borderId="26" xfId="0" applyFont="1" applyFill="1" applyBorder="1" applyAlignment="1">
      <alignment horizontal="center"/>
    </xf>
    <xf numFmtId="0" fontId="7" fillId="2" borderId="0" xfId="0" applyFont="1" applyFill="1" applyAlignment="1">
      <alignment horizontal="left" indent="1"/>
    </xf>
    <xf numFmtId="0" fontId="8" fillId="2" borderId="0" xfId="0" applyFont="1" applyFill="1" applyAlignment="1"/>
    <xf numFmtId="0" fontId="6" fillId="0" borderId="0" xfId="0" applyFont="1" applyAlignment="1">
      <alignment horizontal="center"/>
    </xf>
    <xf numFmtId="0" fontId="3" fillId="0" borderId="0" xfId="0" applyFont="1" applyAlignment="1">
      <alignment horizontal="center"/>
    </xf>
    <xf numFmtId="0" fontId="4" fillId="0" borderId="47" xfId="0" applyFont="1" applyBorder="1" applyAlignment="1">
      <alignment horizontal="center" vertical="center" wrapText="1"/>
    </xf>
    <xf numFmtId="0" fontId="2" fillId="0" borderId="58" xfId="0" applyFont="1" applyFill="1" applyBorder="1" applyAlignment="1">
      <alignment horizontal="center" vertical="center" wrapText="1"/>
    </xf>
    <xf numFmtId="0" fontId="3" fillId="0" borderId="59" xfId="0" applyFont="1" applyBorder="1" applyAlignment="1">
      <alignment horizontal="center" wrapText="1"/>
    </xf>
    <xf numFmtId="0" fontId="2" fillId="0" borderId="22" xfId="0" applyFont="1" applyFill="1" applyBorder="1" applyAlignment="1">
      <alignment horizontal="center" vertical="center" wrapText="1"/>
    </xf>
    <xf numFmtId="0" fontId="3" fillId="0" borderId="60" xfId="0" applyFont="1" applyBorder="1" applyAlignment="1">
      <alignment horizontal="center"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3" fillId="0" borderId="59" xfId="0" applyFont="1" applyBorder="1" applyAlignment="1">
      <alignment wrapText="1"/>
    </xf>
    <xf numFmtId="0" fontId="3" fillId="0" borderId="60" xfId="0" applyFont="1" applyBorder="1" applyAlignment="1">
      <alignment wrapText="1"/>
    </xf>
    <xf numFmtId="0" fontId="3" fillId="0" borderId="69" xfId="0" applyFont="1" applyBorder="1" applyAlignment="1">
      <alignment horizontal="left" vertical="center" wrapText="1"/>
    </xf>
    <xf numFmtId="0" fontId="9" fillId="0" borderId="49" xfId="0" applyFont="1" applyFill="1" applyBorder="1" applyAlignment="1">
      <alignment horizontal="left" vertical="center" wrapText="1"/>
    </xf>
    <xf numFmtId="0" fontId="0" fillId="0" borderId="0" xfId="0" applyFill="1" applyAlignment="1">
      <alignment horizontal="left"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9" fillId="0" borderId="66"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63" xfId="0" applyFont="1" applyFill="1" applyBorder="1" applyAlignment="1">
      <alignment horizontal="center" vertical="center" wrapText="1"/>
    </xf>
    <xf numFmtId="0" fontId="8" fillId="0" borderId="10" xfId="0" applyFont="1" applyBorder="1" applyAlignment="1">
      <alignment vertical="center" wrapText="1"/>
    </xf>
    <xf numFmtId="0" fontId="8" fillId="0" borderId="76" xfId="0" applyFont="1" applyBorder="1" applyAlignment="1">
      <alignment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6" fillId="0" borderId="0" xfId="0" applyFont="1" applyAlignment="1">
      <alignment horizontal="center" vertical="center" wrapText="1"/>
    </xf>
    <xf numFmtId="164" fontId="9" fillId="0" borderId="66" xfId="0" applyNumberFormat="1" applyFont="1" applyBorder="1" applyAlignment="1">
      <alignment horizontal="center" vertical="center" wrapText="1"/>
    </xf>
    <xf numFmtId="164" fontId="9" fillId="0" borderId="54"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3" fillId="0" borderId="56" xfId="0" applyFont="1" applyBorder="1" applyAlignment="1">
      <alignment horizontal="center" vertical="center" wrapText="1"/>
    </xf>
    <xf numFmtId="164" fontId="3" fillId="0" borderId="67" xfId="0" applyNumberFormat="1" applyFont="1" applyBorder="1" applyAlignment="1">
      <alignment horizontal="center" vertical="center" wrapText="1"/>
    </xf>
    <xf numFmtId="164" fontId="3" fillId="0" borderId="68"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0" fillId="0" borderId="0" xfId="0" applyAlignment="1">
      <alignment horizontal="left" vertical="center" wrapText="1"/>
    </xf>
    <xf numFmtId="0" fontId="9" fillId="0" borderId="67" xfId="0" applyFont="1" applyBorder="1" applyAlignment="1">
      <alignment horizontal="center" vertical="center" wrapText="1"/>
    </xf>
    <xf numFmtId="0" fontId="14" fillId="0" borderId="71"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164" fontId="3" fillId="0" borderId="55"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0" fontId="4" fillId="0" borderId="55" xfId="0" applyFont="1" applyBorder="1" applyAlignment="1">
      <alignment horizontal="center" vertical="center" wrapText="1"/>
    </xf>
    <xf numFmtId="0" fontId="2" fillId="0" borderId="55" xfId="0" applyFont="1" applyBorder="1" applyAlignment="1">
      <alignment horizontal="center" vertical="center" wrapText="1"/>
    </xf>
    <xf numFmtId="0" fontId="8" fillId="0" borderId="55" xfId="0" applyFont="1" applyBorder="1" applyAlignment="1">
      <alignment horizontal="center" vertical="center"/>
    </xf>
    <xf numFmtId="0" fontId="10" fillId="0" borderId="44" xfId="0" applyFont="1" applyBorder="1" applyAlignment="1">
      <alignment horizontal="center"/>
    </xf>
    <xf numFmtId="0" fontId="10" fillId="0" borderId="45" xfId="0" applyFont="1" applyBorder="1" applyAlignment="1">
      <alignment horizontal="center"/>
    </xf>
    <xf numFmtId="0" fontId="10" fillId="0" borderId="35"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view="pageLayout" zoomScale="75" zoomScaleNormal="100" zoomScalePageLayoutView="75" workbookViewId="0">
      <selection activeCell="K17" sqref="K17"/>
    </sheetView>
  </sheetViews>
  <sheetFormatPr defaultColWidth="8.77734375" defaultRowHeight="13.8" x14ac:dyDescent="0.3"/>
  <cols>
    <col min="1" max="1" width="44" style="5" customWidth="1"/>
    <col min="2" max="2" width="11.6640625" style="5" customWidth="1"/>
    <col min="3" max="3" width="11.44140625" style="5" customWidth="1"/>
    <col min="4" max="11" width="10.77734375" style="5" customWidth="1"/>
    <col min="12" max="16384" width="8.77734375" style="5"/>
  </cols>
  <sheetData>
    <row r="1" spans="1:11" ht="42" customHeight="1" x14ac:dyDescent="0.35">
      <c r="A1" s="235" t="s">
        <v>94</v>
      </c>
      <c r="B1" s="236"/>
      <c r="C1" s="236"/>
      <c r="D1" s="236"/>
      <c r="E1" s="236"/>
      <c r="F1" s="236"/>
      <c r="G1" s="236"/>
      <c r="H1" s="236"/>
      <c r="I1" s="236"/>
      <c r="J1" s="236"/>
      <c r="K1" s="236"/>
    </row>
    <row r="2" spans="1:11" ht="84.75" customHeight="1" thickBot="1" x14ac:dyDescent="0.35">
      <c r="A2" s="237" t="s">
        <v>106</v>
      </c>
      <c r="B2" s="237"/>
      <c r="C2" s="237"/>
      <c r="D2" s="237"/>
      <c r="E2" s="237"/>
      <c r="F2" s="237"/>
      <c r="G2" s="237"/>
      <c r="H2" s="237"/>
      <c r="I2" s="237"/>
      <c r="J2" s="237"/>
      <c r="K2" s="237"/>
    </row>
    <row r="3" spans="1:11" ht="18.75" customHeight="1" x14ac:dyDescent="0.3">
      <c r="A3" s="240" t="s">
        <v>54</v>
      </c>
      <c r="B3" s="238" t="s">
        <v>2</v>
      </c>
      <c r="C3" s="239"/>
      <c r="D3" s="238" t="s">
        <v>3</v>
      </c>
      <c r="E3" s="239"/>
      <c r="F3" s="238" t="s">
        <v>6</v>
      </c>
      <c r="G3" s="239"/>
      <c r="H3" s="238" t="s">
        <v>5</v>
      </c>
      <c r="I3" s="239"/>
      <c r="J3" s="238" t="s">
        <v>4</v>
      </c>
      <c r="K3" s="239"/>
    </row>
    <row r="4" spans="1:11" ht="30.75" customHeight="1" thickBot="1" x14ac:dyDescent="0.35">
      <c r="A4" s="241"/>
      <c r="B4" s="3" t="s">
        <v>0</v>
      </c>
      <c r="C4" s="4" t="s">
        <v>1</v>
      </c>
      <c r="D4" s="3" t="s">
        <v>0</v>
      </c>
      <c r="E4" s="4" t="s">
        <v>1</v>
      </c>
      <c r="F4" s="3" t="s">
        <v>0</v>
      </c>
      <c r="G4" s="4" t="s">
        <v>1</v>
      </c>
      <c r="H4" s="3" t="s">
        <v>0</v>
      </c>
      <c r="I4" s="4" t="s">
        <v>1</v>
      </c>
      <c r="J4" s="1" t="s">
        <v>0</v>
      </c>
      <c r="K4" s="2" t="s">
        <v>1</v>
      </c>
    </row>
    <row r="5" spans="1:11" ht="39" customHeight="1" x14ac:dyDescent="0.3">
      <c r="A5" s="6" t="s">
        <v>43</v>
      </c>
      <c r="B5" s="204">
        <v>1</v>
      </c>
      <c r="C5" s="205">
        <f>B5*0.88</f>
        <v>0.88</v>
      </c>
      <c r="D5" s="204">
        <v>1</v>
      </c>
      <c r="E5" s="205">
        <f>D5*0.88</f>
        <v>0.88</v>
      </c>
      <c r="F5" s="204">
        <v>2</v>
      </c>
      <c r="G5" s="205">
        <f>F5*0.88</f>
        <v>1.76</v>
      </c>
      <c r="H5" s="204">
        <v>2</v>
      </c>
      <c r="I5" s="205">
        <f>H5*0.88</f>
        <v>1.76</v>
      </c>
      <c r="J5" s="204">
        <v>3</v>
      </c>
      <c r="K5" s="205">
        <f>J5*0.88</f>
        <v>2.64</v>
      </c>
    </row>
    <row r="6" spans="1:11" s="12" customFormat="1" ht="59.25" customHeight="1" x14ac:dyDescent="0.25">
      <c r="A6" s="6" t="s">
        <v>46</v>
      </c>
      <c r="B6" s="204">
        <v>87</v>
      </c>
      <c r="C6" s="205">
        <f t="shared" ref="C6:E9" si="0">B6*0.88</f>
        <v>76.56</v>
      </c>
      <c r="D6" s="204">
        <v>105</v>
      </c>
      <c r="E6" s="205">
        <f t="shared" si="0"/>
        <v>92.4</v>
      </c>
      <c r="F6" s="204">
        <v>122</v>
      </c>
      <c r="G6" s="205">
        <f t="shared" ref="G6" si="1">F6*0.88</f>
        <v>107.36</v>
      </c>
      <c r="H6" s="204">
        <v>140</v>
      </c>
      <c r="I6" s="205">
        <f t="shared" ref="I6" si="2">H6*0.88</f>
        <v>123.2</v>
      </c>
      <c r="J6" s="204">
        <v>155</v>
      </c>
      <c r="K6" s="205">
        <f t="shared" ref="K6" si="3">J6*0.88</f>
        <v>136.4</v>
      </c>
    </row>
    <row r="7" spans="1:11" s="12" customFormat="1" ht="39" customHeight="1" x14ac:dyDescent="0.25">
      <c r="A7" s="6" t="s">
        <v>105</v>
      </c>
      <c r="B7" s="204">
        <v>23</v>
      </c>
      <c r="C7" s="205">
        <f t="shared" si="0"/>
        <v>20.239999999999998</v>
      </c>
      <c r="D7" s="204">
        <v>27</v>
      </c>
      <c r="E7" s="205">
        <f t="shared" si="0"/>
        <v>23.76</v>
      </c>
      <c r="F7" s="204">
        <v>32</v>
      </c>
      <c r="G7" s="205">
        <f t="shared" ref="G7" si="4">F7*0.88</f>
        <v>28.16</v>
      </c>
      <c r="H7" s="204">
        <v>37</v>
      </c>
      <c r="I7" s="205">
        <f t="shared" ref="I7" si="5">H7*0.88</f>
        <v>32.56</v>
      </c>
      <c r="J7" s="204">
        <v>41</v>
      </c>
      <c r="K7" s="205">
        <f t="shared" ref="K7" si="6">J7*0.88</f>
        <v>36.08</v>
      </c>
    </row>
    <row r="8" spans="1:11" s="12" customFormat="1" ht="39" customHeight="1" x14ac:dyDescent="0.25">
      <c r="A8" s="6" t="s">
        <v>90</v>
      </c>
      <c r="B8" s="204">
        <v>1</v>
      </c>
      <c r="C8" s="205">
        <f t="shared" si="0"/>
        <v>0.88</v>
      </c>
      <c r="D8" s="204">
        <v>1</v>
      </c>
      <c r="E8" s="205">
        <f t="shared" si="0"/>
        <v>0.88</v>
      </c>
      <c r="F8" s="204">
        <v>2</v>
      </c>
      <c r="G8" s="205">
        <f t="shared" ref="G8" si="7">F8*0.88</f>
        <v>1.76</v>
      </c>
      <c r="H8" s="204">
        <v>2</v>
      </c>
      <c r="I8" s="205">
        <f t="shared" ref="I8" si="8">H8*0.88</f>
        <v>1.76</v>
      </c>
      <c r="J8" s="204">
        <v>2</v>
      </c>
      <c r="K8" s="205">
        <f t="shared" ref="K8" si="9">J8*0.88</f>
        <v>1.76</v>
      </c>
    </row>
    <row r="9" spans="1:11" s="12" customFormat="1" ht="39" customHeight="1" x14ac:dyDescent="0.25">
      <c r="A9" s="6" t="s">
        <v>45</v>
      </c>
      <c r="B9" s="204">
        <v>2</v>
      </c>
      <c r="C9" s="205">
        <f t="shared" si="0"/>
        <v>1.76</v>
      </c>
      <c r="D9" s="204">
        <v>3</v>
      </c>
      <c r="E9" s="205">
        <f t="shared" si="0"/>
        <v>2.64</v>
      </c>
      <c r="F9" s="204">
        <v>4</v>
      </c>
      <c r="G9" s="205">
        <f t="shared" ref="G9" si="10">F9*0.88</f>
        <v>3.52</v>
      </c>
      <c r="H9" s="204">
        <v>4</v>
      </c>
      <c r="I9" s="205">
        <f t="shared" ref="I9" si="11">H9*0.88</f>
        <v>3.52</v>
      </c>
      <c r="J9" s="204">
        <v>5</v>
      </c>
      <c r="K9" s="205">
        <f t="shared" ref="K9" si="12">J9*0.88</f>
        <v>4.4000000000000004</v>
      </c>
    </row>
    <row r="10" spans="1:11" s="12" customFormat="1" ht="39" customHeight="1" thickBot="1" x14ac:dyDescent="0.3">
      <c r="A10" s="13" t="s">
        <v>47</v>
      </c>
      <c r="B10" s="204">
        <v>0</v>
      </c>
      <c r="C10" s="206">
        <v>0</v>
      </c>
      <c r="D10" s="204">
        <v>0</v>
      </c>
      <c r="E10" s="206">
        <v>0</v>
      </c>
      <c r="F10" s="204">
        <v>0</v>
      </c>
      <c r="G10" s="206">
        <v>0</v>
      </c>
      <c r="H10" s="204">
        <v>0</v>
      </c>
      <c r="I10" s="206">
        <v>0</v>
      </c>
      <c r="J10" s="204">
        <v>0</v>
      </c>
      <c r="K10" s="206">
        <v>0</v>
      </c>
    </row>
    <row r="11" spans="1:11" s="12" customFormat="1" ht="19.5" customHeight="1" thickTop="1" thickBot="1" x14ac:dyDescent="0.3">
      <c r="A11" s="14" t="s">
        <v>93</v>
      </c>
      <c r="B11" s="15">
        <v>114</v>
      </c>
      <c r="C11" s="207">
        <f t="shared" ref="C11:K11" si="13">SUM(C5:C10)</f>
        <v>100.32</v>
      </c>
      <c r="D11" s="15">
        <v>137</v>
      </c>
      <c r="E11" s="16">
        <f t="shared" si="13"/>
        <v>120.56</v>
      </c>
      <c r="F11" s="15">
        <v>162</v>
      </c>
      <c r="G11" s="16">
        <f t="shared" si="13"/>
        <v>142.56</v>
      </c>
      <c r="H11" s="15">
        <v>185</v>
      </c>
      <c r="I11" s="16">
        <f t="shared" si="13"/>
        <v>162.80000000000001</v>
      </c>
      <c r="J11" s="15">
        <v>206</v>
      </c>
      <c r="K11" s="16">
        <f t="shared" si="13"/>
        <v>181.28</v>
      </c>
    </row>
    <row r="12" spans="1:11" x14ac:dyDescent="0.3">
      <c r="B12" s="208">
        <f>SUM(B5:B10)</f>
        <v>114</v>
      </c>
      <c r="C12" s="208">
        <f t="shared" ref="C12:K12" si="14">SUM(C5:C10)</f>
        <v>100.32</v>
      </c>
      <c r="D12" s="208">
        <f t="shared" si="14"/>
        <v>137</v>
      </c>
      <c r="E12" s="208">
        <f t="shared" si="14"/>
        <v>120.56</v>
      </c>
      <c r="F12" s="208">
        <f t="shared" si="14"/>
        <v>162</v>
      </c>
      <c r="G12" s="208">
        <f t="shared" si="14"/>
        <v>142.56</v>
      </c>
      <c r="H12" s="208">
        <f t="shared" si="14"/>
        <v>185</v>
      </c>
      <c r="I12" s="208">
        <f t="shared" si="14"/>
        <v>162.80000000000001</v>
      </c>
      <c r="J12" s="208">
        <f t="shared" si="14"/>
        <v>206</v>
      </c>
      <c r="K12" s="208">
        <f t="shared" si="14"/>
        <v>181.28</v>
      </c>
    </row>
    <row r="13" spans="1:11" x14ac:dyDescent="0.3">
      <c r="A13" s="18" t="s">
        <v>102</v>
      </c>
    </row>
    <row r="14" spans="1:11" x14ac:dyDescent="0.3">
      <c r="A14" s="18" t="s">
        <v>44</v>
      </c>
      <c r="B14" s="18"/>
      <c r="C14" s="18"/>
      <c r="D14" s="18"/>
      <c r="E14" s="18"/>
      <c r="F14" s="18"/>
      <c r="G14" s="18"/>
      <c r="H14" s="18"/>
      <c r="I14" s="18"/>
      <c r="J14" s="18"/>
    </row>
    <row r="15" spans="1:11" x14ac:dyDescent="0.3">
      <c r="A15" s="18" t="s">
        <v>48</v>
      </c>
      <c r="B15" s="18"/>
      <c r="C15" s="18"/>
      <c r="D15" s="18"/>
      <c r="E15" s="18"/>
      <c r="F15" s="18"/>
      <c r="G15" s="18"/>
      <c r="H15" s="18"/>
      <c r="I15" s="18"/>
      <c r="J15" s="18"/>
    </row>
    <row r="16" spans="1:11" x14ac:dyDescent="0.3">
      <c r="B16" s="18"/>
      <c r="C16" s="18"/>
      <c r="D16" s="18"/>
      <c r="E16" s="18"/>
      <c r="F16" s="18"/>
      <c r="G16" s="18"/>
      <c r="H16" s="18"/>
      <c r="I16" s="18"/>
      <c r="J16" s="18"/>
    </row>
  </sheetData>
  <mergeCells count="8">
    <mergeCell ref="A1:K1"/>
    <mergeCell ref="A2:K2"/>
    <mergeCell ref="J3:K3"/>
    <mergeCell ref="H3:I3"/>
    <mergeCell ref="F3:G3"/>
    <mergeCell ref="D3:E3"/>
    <mergeCell ref="B3:C3"/>
    <mergeCell ref="A3:A4"/>
  </mergeCells>
  <phoneticPr fontId="1" type="noConversion"/>
  <pageMargins left="0.75" right="0.75" top="0.75" bottom="1" header="0.5" footer="0.5"/>
  <pageSetup scale="88" orientation="landscape" r:id="rId1"/>
  <headerFooter alignWithMargins="0">
    <oddFooter>&amp;LWorksheet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75" zoomScaleNormal="100" zoomScaleSheetLayoutView="100" workbookViewId="0">
      <selection activeCell="G27" sqref="G27"/>
    </sheetView>
  </sheetViews>
  <sheetFormatPr defaultColWidth="9.33203125" defaultRowHeight="13.8" x14ac:dyDescent="0.3"/>
  <cols>
    <col min="1" max="1" width="42.77734375" style="5" customWidth="1"/>
    <col min="2" max="3" width="11" style="5" customWidth="1"/>
    <col min="4" max="5" width="11.44140625" style="5" customWidth="1"/>
    <col min="6" max="7" width="12" style="5" customWidth="1"/>
    <col min="8" max="10" width="11.33203125" style="5" customWidth="1"/>
    <col min="11" max="11" width="11.77734375" style="5" customWidth="1"/>
    <col min="12" max="16384" width="9.33203125" style="5"/>
  </cols>
  <sheetData>
    <row r="1" spans="1:11" ht="42" customHeight="1" x14ac:dyDescent="0.35">
      <c r="A1" s="235" t="s">
        <v>94</v>
      </c>
      <c r="B1" s="236"/>
      <c r="C1" s="236"/>
      <c r="D1" s="236"/>
      <c r="E1" s="236"/>
      <c r="F1" s="236"/>
      <c r="G1" s="236"/>
      <c r="H1" s="236"/>
      <c r="I1" s="236"/>
      <c r="J1" s="236"/>
      <c r="K1" s="236"/>
    </row>
    <row r="2" spans="1:11" ht="48.75" customHeight="1" thickBot="1" x14ac:dyDescent="0.35">
      <c r="A2" s="242" t="s">
        <v>103</v>
      </c>
      <c r="B2" s="243"/>
      <c r="C2" s="243"/>
      <c r="D2" s="243"/>
      <c r="E2" s="243"/>
      <c r="F2" s="243"/>
      <c r="G2" s="243"/>
      <c r="H2" s="243"/>
      <c r="I2" s="243"/>
      <c r="J2" s="243"/>
      <c r="K2" s="243"/>
    </row>
    <row r="3" spans="1:11" x14ac:dyDescent="0.3">
      <c r="A3" s="240" t="s">
        <v>54</v>
      </c>
      <c r="B3" s="238" t="s">
        <v>2</v>
      </c>
      <c r="C3" s="244"/>
      <c r="D3" s="238" t="s">
        <v>3</v>
      </c>
      <c r="E3" s="244"/>
      <c r="F3" s="238" t="s">
        <v>6</v>
      </c>
      <c r="G3" s="244"/>
      <c r="H3" s="238" t="s">
        <v>5</v>
      </c>
      <c r="I3" s="244"/>
      <c r="J3" s="238" t="s">
        <v>4</v>
      </c>
      <c r="K3" s="244"/>
    </row>
    <row r="4" spans="1:11" ht="18.75" customHeight="1" thickBot="1" x14ac:dyDescent="0.35">
      <c r="A4" s="245"/>
      <c r="B4" s="3" t="s">
        <v>0</v>
      </c>
      <c r="C4" s="4" t="s">
        <v>1</v>
      </c>
      <c r="D4" s="3" t="s">
        <v>0</v>
      </c>
      <c r="E4" s="4" t="s">
        <v>1</v>
      </c>
      <c r="F4" s="3" t="s">
        <v>0</v>
      </c>
      <c r="G4" s="4" t="s">
        <v>1</v>
      </c>
      <c r="H4" s="3" t="s">
        <v>0</v>
      </c>
      <c r="I4" s="4" t="s">
        <v>1</v>
      </c>
      <c r="J4" s="1" t="s">
        <v>0</v>
      </c>
      <c r="K4" s="2" t="s">
        <v>1</v>
      </c>
    </row>
    <row r="5" spans="1:11" ht="39" customHeight="1" x14ac:dyDescent="0.3">
      <c r="A5" s="20" t="s">
        <v>78</v>
      </c>
      <c r="B5" s="7">
        <v>0</v>
      </c>
      <c r="C5" s="8">
        <v>0</v>
      </c>
      <c r="D5" s="7">
        <v>0</v>
      </c>
      <c r="E5" s="9">
        <v>0</v>
      </c>
      <c r="F5" s="7">
        <v>0</v>
      </c>
      <c r="G5" s="9">
        <v>0</v>
      </c>
      <c r="H5" s="7">
        <v>0</v>
      </c>
      <c r="I5" s="9">
        <v>0</v>
      </c>
      <c r="J5" s="7">
        <v>0</v>
      </c>
      <c r="K5" s="9">
        <v>0</v>
      </c>
    </row>
    <row r="6" spans="1:11" ht="39" customHeight="1" x14ac:dyDescent="0.3">
      <c r="A6" s="21" t="s">
        <v>84</v>
      </c>
      <c r="B6" s="10">
        <v>0</v>
      </c>
      <c r="C6" s="11">
        <v>0</v>
      </c>
      <c r="D6" s="10">
        <v>0</v>
      </c>
      <c r="E6" s="11">
        <v>0</v>
      </c>
      <c r="F6" s="10">
        <v>0</v>
      </c>
      <c r="G6" s="11">
        <v>0</v>
      </c>
      <c r="H6" s="10">
        <v>0</v>
      </c>
      <c r="I6" s="11">
        <v>0</v>
      </c>
      <c r="J6" s="10">
        <v>0</v>
      </c>
      <c r="K6" s="11">
        <v>0</v>
      </c>
    </row>
    <row r="7" spans="1:11" ht="39" customHeight="1" x14ac:dyDescent="0.3">
      <c r="A7" s="21" t="s">
        <v>87</v>
      </c>
      <c r="B7" s="10">
        <v>0</v>
      </c>
      <c r="C7" s="11">
        <v>0</v>
      </c>
      <c r="D7" s="10">
        <v>0</v>
      </c>
      <c r="E7" s="11">
        <v>0</v>
      </c>
      <c r="F7" s="10">
        <v>0</v>
      </c>
      <c r="G7" s="11">
        <v>0</v>
      </c>
      <c r="H7" s="10">
        <v>0</v>
      </c>
      <c r="I7" s="11">
        <v>0</v>
      </c>
      <c r="J7" s="10">
        <v>0</v>
      </c>
      <c r="K7" s="11">
        <v>0</v>
      </c>
    </row>
    <row r="8" spans="1:11" ht="39" customHeight="1" x14ac:dyDescent="0.3">
      <c r="A8" s="21" t="s">
        <v>79</v>
      </c>
      <c r="B8" s="10">
        <v>0</v>
      </c>
      <c r="C8" s="11">
        <v>0</v>
      </c>
      <c r="D8" s="10">
        <v>0</v>
      </c>
      <c r="E8" s="11">
        <v>0</v>
      </c>
      <c r="F8" s="10">
        <v>0</v>
      </c>
      <c r="G8" s="11">
        <v>0</v>
      </c>
      <c r="H8" s="10">
        <v>0</v>
      </c>
      <c r="I8" s="11">
        <v>0</v>
      </c>
      <c r="J8" s="10">
        <v>0</v>
      </c>
      <c r="K8" s="11">
        <v>0</v>
      </c>
    </row>
    <row r="9" spans="1:11" ht="39" customHeight="1" x14ac:dyDescent="0.3">
      <c r="A9" s="21" t="s">
        <v>80</v>
      </c>
      <c r="B9" s="10">
        <v>0</v>
      </c>
      <c r="C9" s="11">
        <v>0</v>
      </c>
      <c r="D9" s="10">
        <v>0</v>
      </c>
      <c r="E9" s="11">
        <v>0</v>
      </c>
      <c r="F9" s="10">
        <v>0</v>
      </c>
      <c r="G9" s="11">
        <v>0</v>
      </c>
      <c r="H9" s="10">
        <v>0</v>
      </c>
      <c r="I9" s="11">
        <v>0</v>
      </c>
      <c r="J9" s="10">
        <v>0</v>
      </c>
      <c r="K9" s="11">
        <v>0</v>
      </c>
    </row>
    <row r="10" spans="1:11" ht="39" customHeight="1" x14ac:dyDescent="0.3">
      <c r="A10" s="21" t="s">
        <v>83</v>
      </c>
      <c r="B10" s="10">
        <v>0</v>
      </c>
      <c r="C10" s="11">
        <v>0</v>
      </c>
      <c r="D10" s="10">
        <v>0</v>
      </c>
      <c r="E10" s="11">
        <v>0</v>
      </c>
      <c r="F10" s="10">
        <v>0</v>
      </c>
      <c r="G10" s="11">
        <v>0</v>
      </c>
      <c r="H10" s="10">
        <v>0</v>
      </c>
      <c r="I10" s="11">
        <v>0</v>
      </c>
      <c r="J10" s="10">
        <v>0</v>
      </c>
      <c r="K10" s="11">
        <v>0</v>
      </c>
    </row>
    <row r="11" spans="1:11" ht="39" customHeight="1" x14ac:dyDescent="0.3">
      <c r="A11" s="21" t="s">
        <v>82</v>
      </c>
      <c r="B11" s="10">
        <v>0</v>
      </c>
      <c r="C11" s="11">
        <v>0</v>
      </c>
      <c r="D11" s="10">
        <v>0</v>
      </c>
      <c r="E11" s="11">
        <v>0</v>
      </c>
      <c r="F11" s="10">
        <v>0</v>
      </c>
      <c r="G11" s="11">
        <v>0</v>
      </c>
      <c r="H11" s="10">
        <v>0</v>
      </c>
      <c r="I11" s="11">
        <v>0</v>
      </c>
      <c r="J11" s="10">
        <v>0</v>
      </c>
      <c r="K11" s="11">
        <v>0</v>
      </c>
    </row>
    <row r="12" spans="1:11" ht="39" customHeight="1" x14ac:dyDescent="0.3">
      <c r="A12" s="21" t="s">
        <v>81</v>
      </c>
      <c r="B12" s="10">
        <v>0</v>
      </c>
      <c r="C12" s="11">
        <v>0</v>
      </c>
      <c r="D12" s="10">
        <v>0</v>
      </c>
      <c r="E12" s="11">
        <v>0</v>
      </c>
      <c r="F12" s="10">
        <v>0</v>
      </c>
      <c r="G12" s="11">
        <v>0</v>
      </c>
      <c r="H12" s="10">
        <v>0</v>
      </c>
      <c r="I12" s="11">
        <v>0</v>
      </c>
      <c r="J12" s="10">
        <v>0</v>
      </c>
      <c r="K12" s="11">
        <v>0</v>
      </c>
    </row>
    <row r="13" spans="1:11" ht="39" customHeight="1" x14ac:dyDescent="0.3">
      <c r="A13" s="22" t="s">
        <v>47</v>
      </c>
      <c r="B13" s="10">
        <v>0</v>
      </c>
      <c r="C13" s="11">
        <v>0</v>
      </c>
      <c r="D13" s="10">
        <v>0</v>
      </c>
      <c r="E13" s="11">
        <v>0</v>
      </c>
      <c r="F13" s="10">
        <v>0</v>
      </c>
      <c r="G13" s="11">
        <v>0</v>
      </c>
      <c r="H13" s="23">
        <v>0</v>
      </c>
      <c r="I13" s="24">
        <v>0</v>
      </c>
      <c r="J13" s="23">
        <v>0</v>
      </c>
      <c r="K13" s="24">
        <v>0</v>
      </c>
    </row>
    <row r="14" spans="1:11" ht="14.4" thickBot="1" x14ac:dyDescent="0.35">
      <c r="A14" s="25" t="s">
        <v>53</v>
      </c>
      <c r="B14" s="26">
        <f>SUM(B5:B13)</f>
        <v>0</v>
      </c>
      <c r="C14" s="27">
        <f>SUM(C5:C13)</f>
        <v>0</v>
      </c>
      <c r="D14" s="26">
        <f t="shared" ref="D14:K14" si="0">SUM(D5:D13)</f>
        <v>0</v>
      </c>
      <c r="E14" s="27">
        <f>SUM(E5:E13)</f>
        <v>0</v>
      </c>
      <c r="F14" s="26">
        <f t="shared" si="0"/>
        <v>0</v>
      </c>
      <c r="G14" s="27">
        <f>SUM(G5:G13)</f>
        <v>0</v>
      </c>
      <c r="H14" s="26">
        <f t="shared" si="0"/>
        <v>0</v>
      </c>
      <c r="I14" s="27">
        <f>SUM(I5:I13)</f>
        <v>0</v>
      </c>
      <c r="J14" s="26">
        <f>SUM(J5:J13)</f>
        <v>0</v>
      </c>
      <c r="K14" s="27">
        <f t="shared" si="0"/>
        <v>0</v>
      </c>
    </row>
    <row r="15" spans="1:11" x14ac:dyDescent="0.3">
      <c r="B15" s="17"/>
      <c r="C15" s="17"/>
      <c r="D15" s="17"/>
      <c r="E15" s="17"/>
      <c r="F15" s="17"/>
      <c r="G15" s="17"/>
      <c r="H15" s="17"/>
      <c r="I15" s="17"/>
      <c r="J15" s="17"/>
      <c r="K15" s="17"/>
    </row>
    <row r="16" spans="1:11" x14ac:dyDescent="0.3">
      <c r="A16" s="18" t="s">
        <v>102</v>
      </c>
    </row>
    <row r="17" spans="1:10" x14ac:dyDescent="0.3">
      <c r="A17" s="12" t="s">
        <v>86</v>
      </c>
      <c r="B17" s="18"/>
      <c r="C17" s="18"/>
      <c r="D17" s="18"/>
      <c r="E17" s="18"/>
      <c r="F17" s="18"/>
      <c r="G17" s="18"/>
      <c r="H17" s="18"/>
      <c r="I17" s="18"/>
      <c r="J17" s="18"/>
    </row>
    <row r="18" spans="1:10" x14ac:dyDescent="0.3">
      <c r="A18" s="12" t="s">
        <v>85</v>
      </c>
      <c r="B18" s="18"/>
      <c r="C18" s="18"/>
      <c r="D18" s="18"/>
      <c r="E18" s="18"/>
      <c r="F18" s="18"/>
      <c r="G18" s="18"/>
      <c r="H18" s="18"/>
      <c r="I18" s="18"/>
      <c r="J18" s="18"/>
    </row>
    <row r="19" spans="1:10" x14ac:dyDescent="0.3">
      <c r="B19" s="18"/>
      <c r="C19" s="18"/>
      <c r="D19" s="18"/>
      <c r="E19" s="18"/>
      <c r="F19" s="18"/>
      <c r="G19" s="18"/>
      <c r="H19" s="18"/>
      <c r="I19" s="18"/>
      <c r="J19" s="18"/>
    </row>
  </sheetData>
  <mergeCells count="8">
    <mergeCell ref="A1:K1"/>
    <mergeCell ref="A2:K2"/>
    <mergeCell ref="J3:K3"/>
    <mergeCell ref="H3:I3"/>
    <mergeCell ref="F3:G3"/>
    <mergeCell ref="D3:E3"/>
    <mergeCell ref="B3:C3"/>
    <mergeCell ref="A3:A4"/>
  </mergeCells>
  <phoneticPr fontId="1" type="noConversion"/>
  <pageMargins left="0.75" right="0.75" top="1" bottom="1" header="0.5" footer="0.5"/>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zoomScaleSheetLayoutView="130" workbookViewId="0">
      <selection activeCell="B7" sqref="B7"/>
    </sheetView>
  </sheetViews>
  <sheetFormatPr defaultColWidth="11.109375" defaultRowHeight="13.8" x14ac:dyDescent="0.25"/>
  <cols>
    <col min="1" max="1" width="13.6640625" style="36" customWidth="1"/>
    <col min="2" max="3" width="11.109375" style="36"/>
    <col min="4" max="4" width="9.44140625" style="36" customWidth="1"/>
    <col min="5" max="5" width="10.109375" style="36" customWidth="1"/>
    <col min="6" max="6" width="9.6640625" style="36" customWidth="1"/>
    <col min="7" max="7" width="13.44140625" style="36" customWidth="1"/>
    <col min="8" max="8" width="11.33203125" style="36" customWidth="1"/>
    <col min="9" max="9" width="10" style="36" customWidth="1"/>
    <col min="10" max="10" width="11.109375" style="36"/>
    <col min="11" max="11" width="10.6640625" style="36" customWidth="1"/>
    <col min="12" max="12" width="9" style="36" customWidth="1"/>
    <col min="13" max="13" width="10.44140625" style="36" customWidth="1"/>
    <col min="14" max="14" width="13.6640625" style="36" customWidth="1"/>
    <col min="15" max="15" width="10.6640625" style="36" customWidth="1"/>
    <col min="16" max="16384" width="11.109375" style="36"/>
  </cols>
  <sheetData>
    <row r="1" spans="1:16" ht="18" customHeight="1" x14ac:dyDescent="0.25">
      <c r="A1" s="262" t="s">
        <v>94</v>
      </c>
      <c r="B1" s="262"/>
      <c r="C1" s="262"/>
      <c r="D1" s="262"/>
      <c r="E1" s="262"/>
      <c r="F1" s="262"/>
      <c r="G1" s="262"/>
      <c r="H1" s="262"/>
      <c r="I1" s="262"/>
      <c r="J1" s="262"/>
      <c r="K1" s="262"/>
      <c r="L1" s="262"/>
      <c r="M1" s="262"/>
      <c r="N1" s="262"/>
      <c r="O1" s="262"/>
      <c r="P1" s="262"/>
    </row>
    <row r="2" spans="1:16" ht="33.75" customHeight="1" thickBot="1" x14ac:dyDescent="0.3">
      <c r="A2" s="253" t="s">
        <v>104</v>
      </c>
      <c r="B2" s="254"/>
      <c r="C2" s="254"/>
      <c r="D2" s="254"/>
      <c r="E2" s="254"/>
      <c r="F2" s="254"/>
      <c r="G2" s="254"/>
      <c r="H2" s="254"/>
      <c r="I2" s="254"/>
      <c r="J2" s="254"/>
      <c r="K2" s="254"/>
      <c r="L2" s="254"/>
      <c r="M2" s="254"/>
      <c r="N2" s="254"/>
      <c r="O2" s="254"/>
      <c r="P2" s="254"/>
    </row>
    <row r="3" spans="1:16" ht="13.5" customHeight="1" thickBot="1" x14ac:dyDescent="0.3">
      <c r="A3" s="255" t="s">
        <v>74</v>
      </c>
      <c r="B3" s="258" t="s">
        <v>2</v>
      </c>
      <c r="C3" s="258"/>
      <c r="D3" s="258"/>
      <c r="E3" s="258"/>
      <c r="F3" s="258"/>
      <c r="G3" s="258"/>
      <c r="H3" s="258"/>
      <c r="I3" s="259"/>
      <c r="J3" s="258" t="s">
        <v>50</v>
      </c>
      <c r="K3" s="258"/>
      <c r="L3" s="258"/>
      <c r="M3" s="258"/>
      <c r="N3" s="258"/>
      <c r="O3" s="258"/>
      <c r="P3" s="259"/>
    </row>
    <row r="4" spans="1:16" ht="12.9" customHeight="1" thickBot="1" x14ac:dyDescent="0.3">
      <c r="A4" s="256"/>
      <c r="B4" s="273" t="s">
        <v>60</v>
      </c>
      <c r="C4" s="274"/>
      <c r="D4" s="274"/>
      <c r="E4" s="274"/>
      <c r="F4" s="274"/>
      <c r="G4" s="274"/>
      <c r="H4" s="275"/>
      <c r="I4" s="260" t="s">
        <v>125</v>
      </c>
      <c r="J4" s="273" t="s">
        <v>60</v>
      </c>
      <c r="K4" s="274"/>
      <c r="L4" s="274"/>
      <c r="M4" s="274"/>
      <c r="N4" s="274"/>
      <c r="O4" s="275"/>
      <c r="P4" s="260" t="s">
        <v>127</v>
      </c>
    </row>
    <row r="5" spans="1:16" ht="65.25" customHeight="1" thickBot="1" x14ac:dyDescent="0.3">
      <c r="A5" s="257"/>
      <c r="B5" s="177" t="s">
        <v>73</v>
      </c>
      <c r="C5" s="177" t="s">
        <v>72</v>
      </c>
      <c r="D5" s="177" t="s">
        <v>126</v>
      </c>
      <c r="E5" s="177" t="s">
        <v>59</v>
      </c>
      <c r="F5" s="177" t="s">
        <v>64</v>
      </c>
      <c r="G5" s="178" t="s">
        <v>111</v>
      </c>
      <c r="H5" s="179" t="s">
        <v>110</v>
      </c>
      <c r="I5" s="261"/>
      <c r="J5" s="177" t="s">
        <v>65</v>
      </c>
      <c r="K5" s="177" t="s">
        <v>61</v>
      </c>
      <c r="L5" s="177" t="s">
        <v>62</v>
      </c>
      <c r="M5" s="177" t="s">
        <v>64</v>
      </c>
      <c r="N5" s="178" t="s">
        <v>111</v>
      </c>
      <c r="O5" s="179" t="s">
        <v>110</v>
      </c>
      <c r="P5" s="272"/>
    </row>
    <row r="6" spans="1:16" ht="15" customHeight="1" thickBot="1" x14ac:dyDescent="0.3">
      <c r="A6" s="157" t="s">
        <v>109</v>
      </c>
      <c r="B6" s="163">
        <v>1</v>
      </c>
      <c r="C6" s="155">
        <v>2</v>
      </c>
      <c r="D6" s="155">
        <v>3</v>
      </c>
      <c r="E6" s="155">
        <v>4</v>
      </c>
      <c r="F6" s="155">
        <v>5</v>
      </c>
      <c r="G6" s="155">
        <v>6</v>
      </c>
      <c r="H6" s="156">
        <v>7</v>
      </c>
      <c r="I6" s="170">
        <v>8</v>
      </c>
      <c r="J6" s="163">
        <v>9</v>
      </c>
      <c r="K6" s="155">
        <v>10</v>
      </c>
      <c r="L6" s="155">
        <v>11</v>
      </c>
      <c r="M6" s="155">
        <v>12</v>
      </c>
      <c r="N6" s="155">
        <v>13</v>
      </c>
      <c r="O6" s="155">
        <v>14</v>
      </c>
      <c r="P6" s="156">
        <v>15</v>
      </c>
    </row>
    <row r="7" spans="1:16" ht="30" customHeight="1" x14ac:dyDescent="0.25">
      <c r="A7" s="224" t="s">
        <v>36</v>
      </c>
      <c r="B7" s="161">
        <f>'Table 4 Faculty'!S54</f>
        <v>1933507.36</v>
      </c>
      <c r="C7" s="161">
        <v>0</v>
      </c>
      <c r="D7" s="161">
        <v>0</v>
      </c>
      <c r="E7" s="161">
        <v>0</v>
      </c>
      <c r="F7" s="161">
        <f>'Table 4 Faculty'!W22</f>
        <v>22869.599999999999</v>
      </c>
      <c r="G7" s="162">
        <v>0</v>
      </c>
      <c r="H7" s="137">
        <v>0</v>
      </c>
      <c r="I7" s="225">
        <f t="shared" ref="I7:I15" si="0">SUM(B7:H7)</f>
        <v>1956376.9600000002</v>
      </c>
      <c r="J7" s="161">
        <f>'Table 4 Faculty'!S55</f>
        <v>2988890.548060698</v>
      </c>
      <c r="K7" s="161">
        <v>0</v>
      </c>
      <c r="L7" s="161">
        <v>0</v>
      </c>
      <c r="M7" s="161">
        <f>'Table 4 Faculty'!W55</f>
        <v>24754.790526336001</v>
      </c>
      <c r="N7" s="162">
        <v>0</v>
      </c>
      <c r="O7" s="137">
        <v>0</v>
      </c>
      <c r="P7" s="29">
        <f t="shared" ref="P7:P15" si="1">SUM(J7:O7)</f>
        <v>3013645.338587034</v>
      </c>
    </row>
    <row r="8" spans="1:16" ht="30" customHeight="1" x14ac:dyDescent="0.25">
      <c r="A8" s="222" t="s">
        <v>37</v>
      </c>
      <c r="B8" s="159">
        <v>0</v>
      </c>
      <c r="C8" s="159">
        <v>0</v>
      </c>
      <c r="D8" s="159">
        <v>0</v>
      </c>
      <c r="E8" s="159">
        <v>0</v>
      </c>
      <c r="F8" s="159">
        <v>0</v>
      </c>
      <c r="G8" s="160">
        <v>0</v>
      </c>
      <c r="H8" s="138">
        <v>0</v>
      </c>
      <c r="I8" s="223">
        <f t="shared" si="0"/>
        <v>0</v>
      </c>
      <c r="J8" s="159">
        <v>0</v>
      </c>
      <c r="K8" s="159">
        <v>0</v>
      </c>
      <c r="L8" s="159">
        <v>0</v>
      </c>
      <c r="M8" s="159">
        <v>0</v>
      </c>
      <c r="N8" s="160">
        <v>0</v>
      </c>
      <c r="O8" s="138">
        <v>0</v>
      </c>
      <c r="P8" s="28">
        <f t="shared" si="1"/>
        <v>0</v>
      </c>
    </row>
    <row r="9" spans="1:16" ht="30" customHeight="1" x14ac:dyDescent="0.25">
      <c r="A9" s="222" t="s">
        <v>38</v>
      </c>
      <c r="B9" s="159">
        <v>0</v>
      </c>
      <c r="C9" s="159">
        <v>0</v>
      </c>
      <c r="D9" s="159">
        <v>0</v>
      </c>
      <c r="E9" s="159">
        <v>0</v>
      </c>
      <c r="F9" s="159">
        <v>0</v>
      </c>
      <c r="G9" s="160">
        <v>0</v>
      </c>
      <c r="H9" s="138">
        <v>0</v>
      </c>
      <c r="I9" s="223">
        <f t="shared" si="0"/>
        <v>0</v>
      </c>
      <c r="J9" s="159">
        <v>0</v>
      </c>
      <c r="K9" s="159">
        <v>0</v>
      </c>
      <c r="L9" s="159">
        <v>0</v>
      </c>
      <c r="M9" s="159">
        <v>0</v>
      </c>
      <c r="N9" s="160">
        <v>0</v>
      </c>
      <c r="O9" s="138">
        <v>0</v>
      </c>
      <c r="P9" s="29">
        <f t="shared" si="1"/>
        <v>0</v>
      </c>
    </row>
    <row r="10" spans="1:16" ht="30" customHeight="1" x14ac:dyDescent="0.25">
      <c r="A10" s="222" t="s">
        <v>100</v>
      </c>
      <c r="B10" s="159">
        <v>0</v>
      </c>
      <c r="C10" s="159">
        <v>0</v>
      </c>
      <c r="D10" s="159">
        <v>0</v>
      </c>
      <c r="E10" s="159">
        <v>0</v>
      </c>
      <c r="F10" s="159">
        <v>0</v>
      </c>
      <c r="G10" s="160">
        <v>0</v>
      </c>
      <c r="H10" s="138">
        <v>0</v>
      </c>
      <c r="I10" s="223">
        <f t="shared" si="0"/>
        <v>0</v>
      </c>
      <c r="J10" s="159">
        <v>27000</v>
      </c>
      <c r="K10" s="159">
        <v>0</v>
      </c>
      <c r="L10" s="159">
        <v>0</v>
      </c>
      <c r="M10" s="159">
        <v>0</v>
      </c>
      <c r="N10" s="160">
        <v>0</v>
      </c>
      <c r="O10" s="138">
        <v>0</v>
      </c>
      <c r="P10" s="29">
        <f t="shared" si="1"/>
        <v>27000</v>
      </c>
    </row>
    <row r="11" spans="1:16" ht="41.25" customHeight="1" x14ac:dyDescent="0.25">
      <c r="A11" s="158" t="s">
        <v>91</v>
      </c>
      <c r="B11" s="159">
        <v>0</v>
      </c>
      <c r="C11" s="159">
        <v>0</v>
      </c>
      <c r="D11" s="159">
        <v>0</v>
      </c>
      <c r="E11" s="159">
        <v>0</v>
      </c>
      <c r="F11" s="159">
        <v>0</v>
      </c>
      <c r="G11" s="160">
        <v>0</v>
      </c>
      <c r="H11" s="138">
        <v>0</v>
      </c>
      <c r="I11" s="171">
        <f t="shared" si="0"/>
        <v>0</v>
      </c>
      <c r="J11" s="159">
        <v>0</v>
      </c>
      <c r="K11" s="159">
        <v>0</v>
      </c>
      <c r="L11" s="159">
        <v>0</v>
      </c>
      <c r="M11" s="159">
        <v>0</v>
      </c>
      <c r="N11" s="160">
        <v>0</v>
      </c>
      <c r="O11" s="138">
        <v>0</v>
      </c>
      <c r="P11" s="29">
        <f t="shared" si="1"/>
        <v>0</v>
      </c>
    </row>
    <row r="12" spans="1:16" ht="27" customHeight="1" x14ac:dyDescent="0.25">
      <c r="A12" s="158" t="s">
        <v>70</v>
      </c>
      <c r="B12" s="159">
        <v>0</v>
      </c>
      <c r="C12" s="159">
        <v>0</v>
      </c>
      <c r="D12" s="159">
        <v>0</v>
      </c>
      <c r="E12" s="159">
        <v>0</v>
      </c>
      <c r="F12" s="159">
        <v>0</v>
      </c>
      <c r="G12" s="160">
        <v>0</v>
      </c>
      <c r="H12" s="138">
        <v>0</v>
      </c>
      <c r="I12" s="171">
        <f t="shared" si="0"/>
        <v>0</v>
      </c>
      <c r="J12" s="159">
        <v>0</v>
      </c>
      <c r="K12" s="159">
        <v>0</v>
      </c>
      <c r="L12" s="159">
        <v>0</v>
      </c>
      <c r="M12" s="159">
        <v>0</v>
      </c>
      <c r="N12" s="160">
        <v>0</v>
      </c>
      <c r="O12" s="138">
        <v>0</v>
      </c>
      <c r="P12" s="29">
        <f t="shared" si="1"/>
        <v>0</v>
      </c>
    </row>
    <row r="13" spans="1:16" ht="30" customHeight="1" x14ac:dyDescent="0.25">
      <c r="A13" s="158" t="s">
        <v>39</v>
      </c>
      <c r="B13" s="159">
        <v>150000</v>
      </c>
      <c r="C13" s="159">
        <v>0</v>
      </c>
      <c r="D13" s="159">
        <v>0</v>
      </c>
      <c r="E13" s="159">
        <v>0</v>
      </c>
      <c r="F13" s="159">
        <v>0</v>
      </c>
      <c r="G13" s="160">
        <v>0</v>
      </c>
      <c r="H13" s="138">
        <v>0</v>
      </c>
      <c r="I13" s="171">
        <f t="shared" si="0"/>
        <v>150000</v>
      </c>
      <c r="J13" s="159">
        <v>0</v>
      </c>
      <c r="K13" s="159">
        <v>0</v>
      </c>
      <c r="L13" s="159">
        <v>0</v>
      </c>
      <c r="M13" s="159">
        <v>0</v>
      </c>
      <c r="N13" s="160">
        <v>0</v>
      </c>
      <c r="O13" s="138">
        <v>0</v>
      </c>
      <c r="P13" s="29">
        <f t="shared" si="1"/>
        <v>0</v>
      </c>
    </row>
    <row r="14" spans="1:16" ht="27.9" customHeight="1" x14ac:dyDescent="0.25">
      <c r="A14" s="158" t="s">
        <v>40</v>
      </c>
      <c r="B14" s="159">
        <v>0</v>
      </c>
      <c r="C14" s="159">
        <v>0</v>
      </c>
      <c r="D14" s="159">
        <v>0</v>
      </c>
      <c r="E14" s="159">
        <v>0</v>
      </c>
      <c r="F14" s="159">
        <v>0</v>
      </c>
      <c r="G14" s="160">
        <v>0</v>
      </c>
      <c r="H14" s="138">
        <v>0</v>
      </c>
      <c r="I14" s="171">
        <f t="shared" si="0"/>
        <v>0</v>
      </c>
      <c r="J14" s="159">
        <v>0</v>
      </c>
      <c r="K14" s="159">
        <v>0</v>
      </c>
      <c r="L14" s="159">
        <v>0</v>
      </c>
      <c r="M14" s="159">
        <v>0</v>
      </c>
      <c r="N14" s="160">
        <v>0</v>
      </c>
      <c r="O14" s="138">
        <v>0</v>
      </c>
      <c r="P14" s="29">
        <f t="shared" si="1"/>
        <v>0</v>
      </c>
    </row>
    <row r="15" spans="1:16" ht="27.9" customHeight="1" thickBot="1" x14ac:dyDescent="0.3">
      <c r="A15" s="180" t="s">
        <v>41</v>
      </c>
      <c r="B15" s="164">
        <v>0</v>
      </c>
      <c r="C15" s="164">
        <v>0</v>
      </c>
      <c r="D15" s="164">
        <v>0</v>
      </c>
      <c r="E15" s="164">
        <v>0</v>
      </c>
      <c r="F15" s="164">
        <v>0</v>
      </c>
      <c r="G15" s="165">
        <v>0</v>
      </c>
      <c r="H15" s="166">
        <v>0</v>
      </c>
      <c r="I15" s="172">
        <f t="shared" si="0"/>
        <v>0</v>
      </c>
      <c r="J15" s="164">
        <v>0</v>
      </c>
      <c r="K15" s="164">
        <v>0</v>
      </c>
      <c r="L15" s="164">
        <v>0</v>
      </c>
      <c r="M15" s="164">
        <v>0</v>
      </c>
      <c r="N15" s="165">
        <v>0</v>
      </c>
      <c r="O15" s="166">
        <v>0</v>
      </c>
      <c r="P15" s="173">
        <f t="shared" si="1"/>
        <v>0</v>
      </c>
    </row>
    <row r="16" spans="1:16" ht="19.5" customHeight="1" thickBot="1" x14ac:dyDescent="0.3">
      <c r="A16" s="181" t="s">
        <v>49</v>
      </c>
      <c r="B16" s="167">
        <f t="shared" ref="B16:P16" si="2">SUM(B7:B15)</f>
        <v>2083507.36</v>
      </c>
      <c r="C16" s="168">
        <f t="shared" si="2"/>
        <v>0</v>
      </c>
      <c r="D16" s="168">
        <f t="shared" si="2"/>
        <v>0</v>
      </c>
      <c r="E16" s="168">
        <f t="shared" si="2"/>
        <v>0</v>
      </c>
      <c r="F16" s="168">
        <f t="shared" si="2"/>
        <v>22869.599999999999</v>
      </c>
      <c r="G16" s="169">
        <f t="shared" ref="G16" si="3">SUM(G7:G15)</f>
        <v>0</v>
      </c>
      <c r="H16" s="174">
        <f>SUM(H7:H15)</f>
        <v>0</v>
      </c>
      <c r="I16" s="176">
        <f>SUM(I7:I15)</f>
        <v>2106376.96</v>
      </c>
      <c r="J16" s="175">
        <f>SUM(J7:J15)</f>
        <v>3015890.548060698</v>
      </c>
      <c r="K16" s="168">
        <f t="shared" si="2"/>
        <v>0</v>
      </c>
      <c r="L16" s="168">
        <f t="shared" si="2"/>
        <v>0</v>
      </c>
      <c r="M16" s="168">
        <f>SUM(M7:M15)</f>
        <v>24754.790526336001</v>
      </c>
      <c r="N16" s="169">
        <f t="shared" ref="N16" si="4">SUM(N7:N15)</f>
        <v>0</v>
      </c>
      <c r="O16" s="174">
        <f>SUM(O7:O15)</f>
        <v>0</v>
      </c>
      <c r="P16" s="176">
        <f t="shared" si="2"/>
        <v>3040645.338587034</v>
      </c>
    </row>
    <row r="17" spans="1:16" x14ac:dyDescent="0.25">
      <c r="A17" s="142" t="s">
        <v>92</v>
      </c>
      <c r="B17" s="143"/>
      <c r="C17" s="143"/>
      <c r="D17" s="143"/>
      <c r="E17" s="143"/>
      <c r="F17" s="143"/>
      <c r="G17" s="143"/>
      <c r="H17" s="143"/>
      <c r="I17" s="143"/>
      <c r="J17" s="143"/>
      <c r="K17" s="143"/>
      <c r="L17" s="143"/>
      <c r="M17" s="143"/>
      <c r="N17" s="143"/>
      <c r="O17" s="143"/>
      <c r="P17" s="143"/>
    </row>
    <row r="18" spans="1:16" x14ac:dyDescent="0.25">
      <c r="A18" s="144" t="s">
        <v>129</v>
      </c>
      <c r="B18" s="143"/>
      <c r="C18" s="143"/>
      <c r="D18" s="143"/>
      <c r="E18" s="143"/>
      <c r="F18" s="143"/>
      <c r="G18" s="143"/>
      <c r="H18" s="143"/>
      <c r="I18" s="143"/>
      <c r="J18" s="143"/>
      <c r="K18" s="143"/>
      <c r="L18" s="143"/>
      <c r="M18" s="143"/>
      <c r="N18" s="143"/>
      <c r="O18" s="143"/>
      <c r="P18" s="143"/>
    </row>
    <row r="19" spans="1:16" x14ac:dyDescent="0.25">
      <c r="A19" s="144" t="s">
        <v>76</v>
      </c>
      <c r="B19" s="143"/>
      <c r="C19" s="143"/>
      <c r="D19" s="143"/>
      <c r="E19" s="143"/>
      <c r="F19" s="143"/>
      <c r="G19" s="143"/>
      <c r="H19" s="143"/>
      <c r="I19" s="143"/>
      <c r="J19" s="143"/>
      <c r="K19" s="143"/>
      <c r="L19" s="143"/>
      <c r="M19" s="143"/>
      <c r="N19" s="143"/>
      <c r="O19" s="143"/>
      <c r="P19" s="143"/>
    </row>
    <row r="20" spans="1:16" x14ac:dyDescent="0.25">
      <c r="A20" s="145" t="s">
        <v>89</v>
      </c>
      <c r="B20" s="143"/>
      <c r="C20" s="143"/>
      <c r="D20" s="143"/>
      <c r="E20" s="143"/>
      <c r="F20" s="143"/>
      <c r="G20" s="143"/>
      <c r="H20" s="143"/>
      <c r="I20" s="146" t="s">
        <v>88</v>
      </c>
    </row>
    <row r="21" spans="1:16" x14ac:dyDescent="0.25">
      <c r="A21" s="247" t="s">
        <v>96</v>
      </c>
      <c r="B21" s="270"/>
      <c r="C21" s="30" t="s">
        <v>2</v>
      </c>
      <c r="D21" s="30" t="s">
        <v>4</v>
      </c>
      <c r="F21" s="147"/>
      <c r="G21" s="147"/>
      <c r="H21" s="147"/>
      <c r="I21" s="276"/>
      <c r="J21" s="277"/>
      <c r="K21" s="263" t="s">
        <v>2</v>
      </c>
      <c r="L21" s="265"/>
      <c r="M21" s="264" t="s">
        <v>4</v>
      </c>
      <c r="N21" s="264"/>
      <c r="O21" s="264"/>
      <c r="P21" s="265"/>
    </row>
    <row r="22" spans="1:16" x14ac:dyDescent="0.25">
      <c r="A22" s="247" t="s">
        <v>97</v>
      </c>
      <c r="B22" s="248"/>
      <c r="C22" s="141">
        <f>'Table 4 Faculty'!I62</f>
        <v>14.13</v>
      </c>
      <c r="D22" s="141">
        <f>'Table 4 Faculty'!M62</f>
        <v>14.13</v>
      </c>
      <c r="I22" s="251" t="s">
        <v>67</v>
      </c>
      <c r="J22" s="252"/>
      <c r="K22" s="263">
        <f>SUM(B16:E16)</f>
        <v>2083507.36</v>
      </c>
      <c r="L22" s="265"/>
      <c r="M22" s="263">
        <f>SUM(J16:L16)</f>
        <v>3015890.548060698</v>
      </c>
      <c r="N22" s="264"/>
      <c r="O22" s="264"/>
      <c r="P22" s="265"/>
    </row>
    <row r="23" spans="1:16" ht="14.4" thickBot="1" x14ac:dyDescent="0.3">
      <c r="A23" s="247" t="s">
        <v>98</v>
      </c>
      <c r="B23" s="248"/>
      <c r="C23" s="31">
        <v>0</v>
      </c>
      <c r="D23" s="31">
        <v>0</v>
      </c>
      <c r="I23" s="249" t="s">
        <v>75</v>
      </c>
      <c r="J23" s="250"/>
      <c r="K23" s="249">
        <v>100</v>
      </c>
      <c r="L23" s="250"/>
      <c r="M23" s="249">
        <v>181</v>
      </c>
      <c r="N23" s="266"/>
      <c r="O23" s="266"/>
      <c r="P23" s="250"/>
    </row>
    <row r="24" spans="1:16" ht="14.4" thickTop="1" x14ac:dyDescent="0.25">
      <c r="A24" s="247" t="s">
        <v>99</v>
      </c>
      <c r="B24" s="248"/>
      <c r="C24" s="32">
        <v>0</v>
      </c>
      <c r="D24" s="32">
        <v>0</v>
      </c>
      <c r="I24" s="271" t="s">
        <v>71</v>
      </c>
      <c r="J24" s="269"/>
      <c r="K24" s="267">
        <f>K22/K23</f>
        <v>20835.0736</v>
      </c>
      <c r="L24" s="269"/>
      <c r="M24" s="267">
        <f>M22/M23</f>
        <v>16662.378718567394</v>
      </c>
      <c r="N24" s="268"/>
      <c r="O24" s="268"/>
      <c r="P24" s="269"/>
    </row>
    <row r="26" spans="1:16" s="150" customFormat="1" x14ac:dyDescent="0.25">
      <c r="A26" s="148" t="s">
        <v>130</v>
      </c>
      <c r="B26" s="149"/>
      <c r="C26" s="149"/>
      <c r="D26" s="149"/>
      <c r="E26" s="149"/>
      <c r="F26" s="149"/>
      <c r="G26" s="149"/>
      <c r="H26" s="149"/>
      <c r="I26" s="149"/>
      <c r="J26" s="149"/>
      <c r="K26" s="149"/>
      <c r="L26" s="149"/>
      <c r="M26" s="149"/>
      <c r="N26" s="149"/>
    </row>
    <row r="27" spans="1:16" ht="26.4" x14ac:dyDescent="0.25">
      <c r="A27" s="151" t="s">
        <v>73</v>
      </c>
      <c r="B27" s="182">
        <v>1</v>
      </c>
      <c r="C27" s="246" t="s">
        <v>120</v>
      </c>
      <c r="D27" s="246"/>
      <c r="E27" s="246"/>
      <c r="F27" s="246"/>
      <c r="G27" s="246"/>
      <c r="H27" s="246"/>
      <c r="I27" s="246"/>
      <c r="J27" s="246"/>
      <c r="K27" s="246"/>
      <c r="L27" s="246"/>
      <c r="M27" s="246"/>
      <c r="N27" s="246"/>
    </row>
    <row r="28" spans="1:16" ht="26.4" x14ac:dyDescent="0.25">
      <c r="A28" s="151" t="s">
        <v>72</v>
      </c>
      <c r="B28" s="182">
        <v>2</v>
      </c>
      <c r="C28" s="246" t="s">
        <v>112</v>
      </c>
      <c r="D28" s="246"/>
      <c r="E28" s="246"/>
      <c r="F28" s="246"/>
      <c r="G28" s="246"/>
      <c r="H28" s="246"/>
      <c r="I28" s="246"/>
      <c r="J28" s="246"/>
      <c r="K28" s="246"/>
      <c r="L28" s="246"/>
      <c r="M28" s="246"/>
      <c r="N28" s="246"/>
    </row>
    <row r="29" spans="1:16" ht="26.4" x14ac:dyDescent="0.25">
      <c r="A29" s="151" t="s">
        <v>126</v>
      </c>
      <c r="B29" s="182">
        <v>3</v>
      </c>
      <c r="C29" s="246" t="s">
        <v>121</v>
      </c>
      <c r="D29" s="246"/>
      <c r="E29" s="246"/>
      <c r="F29" s="246"/>
      <c r="G29" s="246"/>
      <c r="H29" s="246"/>
      <c r="I29" s="246"/>
      <c r="J29" s="246"/>
      <c r="K29" s="246"/>
      <c r="L29" s="246"/>
      <c r="M29" s="246"/>
      <c r="N29" s="246"/>
      <c r="P29" s="36">
        <v>19335.0736</v>
      </c>
    </row>
    <row r="30" spans="1:16" ht="26.4" x14ac:dyDescent="0.25">
      <c r="A30" s="151" t="s">
        <v>59</v>
      </c>
      <c r="B30" s="182">
        <v>4</v>
      </c>
      <c r="C30" s="246" t="s">
        <v>122</v>
      </c>
      <c r="D30" s="246"/>
      <c r="E30" s="246"/>
      <c r="F30" s="246"/>
      <c r="G30" s="246"/>
      <c r="H30" s="246"/>
      <c r="I30" s="246"/>
      <c r="J30" s="246"/>
      <c r="K30" s="246"/>
      <c r="L30" s="246"/>
      <c r="M30" s="246"/>
      <c r="N30" s="246"/>
      <c r="P30" s="36">
        <v>16513.20744784916</v>
      </c>
    </row>
    <row r="31" spans="1:16" ht="26.4" x14ac:dyDescent="0.25">
      <c r="A31" s="151" t="s">
        <v>64</v>
      </c>
      <c r="B31" s="182">
        <v>5</v>
      </c>
      <c r="C31" s="246" t="s">
        <v>113</v>
      </c>
      <c r="D31" s="246"/>
      <c r="E31" s="246"/>
      <c r="F31" s="246"/>
      <c r="G31" s="246"/>
      <c r="H31" s="246"/>
      <c r="I31" s="246"/>
      <c r="J31" s="246"/>
      <c r="K31" s="246"/>
      <c r="L31" s="246"/>
      <c r="M31" s="246"/>
      <c r="N31" s="246"/>
      <c r="P31" s="36">
        <v>1933507.36</v>
      </c>
    </row>
    <row r="32" spans="1:16" ht="26.4" x14ac:dyDescent="0.25">
      <c r="A32" s="152" t="s">
        <v>111</v>
      </c>
      <c r="B32" s="182">
        <v>6</v>
      </c>
      <c r="C32" s="246" t="s">
        <v>119</v>
      </c>
      <c r="D32" s="246"/>
      <c r="E32" s="246"/>
      <c r="F32" s="246"/>
      <c r="G32" s="246"/>
      <c r="H32" s="246"/>
      <c r="I32" s="246"/>
      <c r="J32" s="246"/>
      <c r="K32" s="246"/>
      <c r="L32" s="246"/>
      <c r="M32" s="246"/>
      <c r="N32" s="246"/>
      <c r="P32" s="36">
        <v>2988890.548060698</v>
      </c>
    </row>
    <row r="33" spans="1:14" ht="26.4" x14ac:dyDescent="0.25">
      <c r="A33" s="153" t="s">
        <v>110</v>
      </c>
      <c r="B33" s="182">
        <v>7</v>
      </c>
      <c r="C33" s="246" t="s">
        <v>128</v>
      </c>
      <c r="D33" s="246"/>
      <c r="E33" s="246"/>
      <c r="F33" s="246"/>
      <c r="G33" s="246"/>
      <c r="H33" s="246"/>
      <c r="I33" s="246"/>
      <c r="J33" s="246"/>
      <c r="K33" s="246"/>
      <c r="L33" s="246"/>
      <c r="M33" s="246"/>
      <c r="N33" s="246"/>
    </row>
    <row r="34" spans="1:14" ht="36" x14ac:dyDescent="0.25">
      <c r="A34" s="154" t="s">
        <v>125</v>
      </c>
      <c r="B34" s="182">
        <v>8</v>
      </c>
      <c r="C34" s="246" t="s">
        <v>114</v>
      </c>
      <c r="D34" s="246"/>
      <c r="E34" s="246"/>
      <c r="F34" s="246"/>
      <c r="G34" s="246"/>
      <c r="H34" s="246"/>
      <c r="I34" s="246"/>
      <c r="J34" s="246"/>
      <c r="K34" s="246"/>
      <c r="L34" s="246"/>
      <c r="M34" s="246"/>
      <c r="N34" s="246"/>
    </row>
    <row r="35" spans="1:14" ht="26.4" x14ac:dyDescent="0.25">
      <c r="A35" s="151" t="s">
        <v>65</v>
      </c>
      <c r="B35" s="182">
        <v>9</v>
      </c>
      <c r="C35" s="246" t="s">
        <v>115</v>
      </c>
      <c r="D35" s="246"/>
      <c r="E35" s="246"/>
      <c r="F35" s="246"/>
      <c r="G35" s="246"/>
      <c r="H35" s="246"/>
      <c r="I35" s="246"/>
      <c r="J35" s="246"/>
      <c r="K35" s="246"/>
      <c r="L35" s="246"/>
      <c r="M35" s="246"/>
      <c r="N35" s="246"/>
    </row>
    <row r="36" spans="1:14" ht="26.4" x14ac:dyDescent="0.25">
      <c r="A36" s="151" t="s">
        <v>61</v>
      </c>
      <c r="B36" s="182">
        <v>10</v>
      </c>
      <c r="C36" s="246" t="s">
        <v>116</v>
      </c>
      <c r="D36" s="246"/>
      <c r="E36" s="246"/>
      <c r="F36" s="246"/>
      <c r="G36" s="246"/>
      <c r="H36" s="246"/>
      <c r="I36" s="246"/>
      <c r="J36" s="246"/>
      <c r="K36" s="246"/>
      <c r="L36" s="246"/>
      <c r="M36" s="246"/>
      <c r="N36" s="246"/>
    </row>
    <row r="37" spans="1:14" x14ac:dyDescent="0.25">
      <c r="A37" s="151" t="s">
        <v>62</v>
      </c>
      <c r="B37" s="182">
        <v>11</v>
      </c>
      <c r="C37" s="246" t="s">
        <v>124</v>
      </c>
      <c r="D37" s="246"/>
      <c r="E37" s="246"/>
      <c r="F37" s="246"/>
      <c r="G37" s="246"/>
      <c r="H37" s="246"/>
      <c r="I37" s="246"/>
      <c r="J37" s="246"/>
      <c r="K37" s="246"/>
      <c r="L37" s="246"/>
      <c r="M37" s="246"/>
      <c r="N37" s="246"/>
    </row>
    <row r="38" spans="1:14" ht="26.4" x14ac:dyDescent="0.25">
      <c r="A38" s="151" t="s">
        <v>64</v>
      </c>
      <c r="B38" s="182">
        <v>12</v>
      </c>
      <c r="C38" s="246" t="s">
        <v>117</v>
      </c>
      <c r="D38" s="246"/>
      <c r="E38" s="246"/>
      <c r="F38" s="246"/>
      <c r="G38" s="246"/>
      <c r="H38" s="246"/>
      <c r="I38" s="246"/>
      <c r="J38" s="246"/>
      <c r="K38" s="246"/>
      <c r="L38" s="246"/>
      <c r="M38" s="246"/>
      <c r="N38" s="246"/>
    </row>
    <row r="39" spans="1:14" ht="26.4" x14ac:dyDescent="0.25">
      <c r="A39" s="152" t="s">
        <v>111</v>
      </c>
      <c r="B39" s="182">
        <v>13</v>
      </c>
      <c r="C39" s="246" t="s">
        <v>118</v>
      </c>
      <c r="D39" s="246"/>
      <c r="E39" s="246"/>
      <c r="F39" s="246"/>
      <c r="G39" s="246"/>
      <c r="H39" s="246"/>
      <c r="I39" s="246"/>
      <c r="J39" s="246"/>
      <c r="K39" s="246"/>
      <c r="L39" s="246"/>
      <c r="M39" s="246"/>
      <c r="N39" s="246"/>
    </row>
    <row r="40" spans="1:14" ht="40.5" customHeight="1" x14ac:dyDescent="0.25">
      <c r="A40" s="153" t="s">
        <v>110</v>
      </c>
      <c r="B40" s="182">
        <v>14</v>
      </c>
      <c r="C40" s="246" t="s">
        <v>128</v>
      </c>
      <c r="D40" s="246"/>
      <c r="E40" s="246"/>
      <c r="F40" s="246"/>
      <c r="G40" s="246"/>
      <c r="H40" s="246"/>
      <c r="I40" s="246"/>
      <c r="J40" s="246"/>
      <c r="K40" s="246"/>
      <c r="L40" s="246"/>
      <c r="M40" s="246"/>
      <c r="N40" s="246"/>
    </row>
    <row r="41" spans="1:14" ht="36" x14ac:dyDescent="0.25">
      <c r="A41" s="154" t="s">
        <v>127</v>
      </c>
      <c r="B41" s="182">
        <v>15</v>
      </c>
      <c r="C41" s="246" t="s">
        <v>123</v>
      </c>
      <c r="D41" s="246"/>
      <c r="E41" s="246"/>
      <c r="F41" s="246"/>
      <c r="G41" s="246"/>
      <c r="H41" s="246"/>
      <c r="I41" s="246"/>
      <c r="J41" s="246"/>
      <c r="K41" s="246"/>
      <c r="L41" s="246"/>
      <c r="M41" s="246"/>
      <c r="N41" s="246"/>
    </row>
  </sheetData>
  <mergeCells count="40">
    <mergeCell ref="A1:P1"/>
    <mergeCell ref="M22:P22"/>
    <mergeCell ref="M23:P23"/>
    <mergeCell ref="M24:P24"/>
    <mergeCell ref="K24:L24"/>
    <mergeCell ref="A21:B21"/>
    <mergeCell ref="K21:L21"/>
    <mergeCell ref="I24:J24"/>
    <mergeCell ref="P4:P5"/>
    <mergeCell ref="B4:H4"/>
    <mergeCell ref="J4:O4"/>
    <mergeCell ref="I21:J21"/>
    <mergeCell ref="K23:L23"/>
    <mergeCell ref="M21:P21"/>
    <mergeCell ref="A22:B22"/>
    <mergeCell ref="K22:L22"/>
    <mergeCell ref="A23:B23"/>
    <mergeCell ref="A24:B24"/>
    <mergeCell ref="I23:J23"/>
    <mergeCell ref="I22:J22"/>
    <mergeCell ref="A2:P2"/>
    <mergeCell ref="A3:A5"/>
    <mergeCell ref="B3:I3"/>
    <mergeCell ref="J3:P3"/>
    <mergeCell ref="I4:I5"/>
    <mergeCell ref="C39:N39"/>
    <mergeCell ref="C40:N40"/>
    <mergeCell ref="C41:N41"/>
    <mergeCell ref="C27:N27"/>
    <mergeCell ref="C28:N28"/>
    <mergeCell ref="C29:N29"/>
    <mergeCell ref="C30:N30"/>
    <mergeCell ref="C31:N31"/>
    <mergeCell ref="C32:N32"/>
    <mergeCell ref="C33:N33"/>
    <mergeCell ref="C34:N34"/>
    <mergeCell ref="C35:N35"/>
    <mergeCell ref="C36:N36"/>
    <mergeCell ref="C37:N37"/>
    <mergeCell ref="C38:N38"/>
  </mergeCells>
  <phoneticPr fontId="1" type="noConversion"/>
  <pageMargins left="0.25" right="0.25" top="0.75" bottom="0.75" header="0.3" footer="0.3"/>
  <pageSetup scale="80" orientation="landscape" r:id="rId1"/>
  <headerFooter alignWithMargins="0">
    <oddFooter>&amp;LWorksheet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120" zoomScaleNormal="120" workbookViewId="0">
      <selection activeCell="B14" sqref="B14"/>
    </sheetView>
  </sheetViews>
  <sheetFormatPr defaultColWidth="9.33203125" defaultRowHeight="13.8" x14ac:dyDescent="0.3"/>
  <cols>
    <col min="1" max="1" width="52.77734375" style="5" customWidth="1"/>
    <col min="2" max="3" width="25.6640625" style="5" customWidth="1"/>
    <col min="4" max="4" width="30.33203125" style="5" customWidth="1"/>
    <col min="5" max="16384" width="9.33203125" style="5"/>
  </cols>
  <sheetData>
    <row r="1" spans="1:12" ht="42" customHeight="1" x14ac:dyDescent="0.35">
      <c r="A1" s="235" t="s">
        <v>94</v>
      </c>
      <c r="B1" s="235"/>
      <c r="C1" s="235"/>
      <c r="D1" s="235"/>
      <c r="E1" s="19"/>
      <c r="F1" s="19"/>
      <c r="G1" s="19"/>
      <c r="H1" s="19"/>
      <c r="I1" s="19"/>
      <c r="J1" s="19"/>
      <c r="K1" s="19"/>
      <c r="L1" s="19"/>
    </row>
    <row r="2" spans="1:12" ht="51" customHeight="1" x14ac:dyDescent="0.3">
      <c r="A2" s="278" t="s">
        <v>107</v>
      </c>
      <c r="B2" s="278"/>
      <c r="C2" s="278"/>
      <c r="D2" s="278"/>
    </row>
    <row r="3" spans="1:12" s="36" customFormat="1" ht="36" customHeight="1" thickBot="1" x14ac:dyDescent="0.3">
      <c r="A3" s="33" t="s">
        <v>66</v>
      </c>
      <c r="B3" s="33" t="s">
        <v>51</v>
      </c>
      <c r="C3" s="34" t="s">
        <v>77</v>
      </c>
      <c r="D3" s="35" t="s">
        <v>52</v>
      </c>
    </row>
    <row r="4" spans="1:12" x14ac:dyDescent="0.3">
      <c r="A4" s="37" t="s">
        <v>189</v>
      </c>
      <c r="B4" s="38">
        <v>4788666</v>
      </c>
      <c r="C4" s="39">
        <f>'Table 4 Faculty'!S54</f>
        <v>1933507.36</v>
      </c>
      <c r="D4" s="40">
        <f>(B4-C4)</f>
        <v>2855158.6399999997</v>
      </c>
    </row>
    <row r="5" spans="1:12" x14ac:dyDescent="0.3">
      <c r="A5" s="41"/>
      <c r="B5" s="42">
        <v>0</v>
      </c>
      <c r="C5" s="43">
        <v>0</v>
      </c>
      <c r="D5" s="44"/>
    </row>
    <row r="6" spans="1:12" ht="15" customHeight="1" x14ac:dyDescent="0.3">
      <c r="A6" s="41"/>
      <c r="B6" s="42">
        <v>0</v>
      </c>
      <c r="C6" s="43">
        <v>0</v>
      </c>
      <c r="D6" s="44"/>
    </row>
    <row r="7" spans="1:12" x14ac:dyDescent="0.3">
      <c r="A7" s="41"/>
      <c r="B7" s="42">
        <v>0</v>
      </c>
      <c r="C7" s="43">
        <v>0</v>
      </c>
      <c r="D7" s="44"/>
    </row>
    <row r="8" spans="1:12" x14ac:dyDescent="0.3">
      <c r="A8" s="41"/>
      <c r="B8" s="42">
        <v>0</v>
      </c>
      <c r="C8" s="43">
        <v>0</v>
      </c>
      <c r="D8" s="44"/>
    </row>
    <row r="9" spans="1:12" x14ac:dyDescent="0.3">
      <c r="A9" s="41"/>
      <c r="B9" s="42">
        <v>0</v>
      </c>
      <c r="C9" s="43">
        <v>0</v>
      </c>
      <c r="D9" s="44"/>
    </row>
    <row r="10" spans="1:12" x14ac:dyDescent="0.3">
      <c r="A10" s="41"/>
      <c r="B10" s="45"/>
      <c r="C10" s="46"/>
      <c r="D10" s="47"/>
    </row>
    <row r="11" spans="1:12" x14ac:dyDescent="0.3">
      <c r="A11" s="41"/>
      <c r="B11" s="45"/>
      <c r="C11" s="46"/>
      <c r="D11" s="47"/>
    </row>
    <row r="12" spans="1:12" x14ac:dyDescent="0.3">
      <c r="A12" s="41"/>
      <c r="B12" s="45"/>
      <c r="C12" s="46"/>
      <c r="D12" s="47"/>
    </row>
    <row r="13" spans="1:12" x14ac:dyDescent="0.3">
      <c r="A13" s="41"/>
      <c r="B13" s="45"/>
      <c r="C13" s="46"/>
      <c r="D13" s="47"/>
    </row>
    <row r="14" spans="1:12" x14ac:dyDescent="0.3">
      <c r="A14" s="41"/>
      <c r="B14" s="45"/>
      <c r="C14" s="46"/>
      <c r="D14" s="47"/>
    </row>
    <row r="15" spans="1:12" x14ac:dyDescent="0.3">
      <c r="A15" s="41"/>
      <c r="B15" s="45"/>
      <c r="C15" s="46"/>
      <c r="D15" s="47"/>
    </row>
    <row r="16" spans="1:12" x14ac:dyDescent="0.3">
      <c r="A16" s="41"/>
      <c r="B16" s="45"/>
      <c r="C16" s="46"/>
      <c r="D16" s="47"/>
    </row>
    <row r="17" spans="1:4" x14ac:dyDescent="0.3">
      <c r="A17" s="41"/>
      <c r="B17" s="45"/>
      <c r="C17" s="46"/>
      <c r="D17" s="47"/>
    </row>
    <row r="18" spans="1:4" ht="14.4" thickBot="1" x14ac:dyDescent="0.35">
      <c r="A18" s="48"/>
      <c r="B18" s="49"/>
      <c r="C18" s="50"/>
      <c r="D18" s="51"/>
    </row>
    <row r="19" spans="1:4" ht="14.4" thickTop="1" x14ac:dyDescent="0.3">
      <c r="A19" s="52" t="s">
        <v>53</v>
      </c>
      <c r="B19" s="53">
        <f>SUM(B4:B18)</f>
        <v>4788666</v>
      </c>
      <c r="C19" s="54">
        <f>SUM(C4:C18)</f>
        <v>1933507.36</v>
      </c>
      <c r="D19" s="55">
        <f>SUM(D4:D18)</f>
        <v>2855158.6399999997</v>
      </c>
    </row>
    <row r="21" spans="1:4" x14ac:dyDescent="0.3">
      <c r="A21" s="139" t="s">
        <v>95</v>
      </c>
      <c r="B21" s="140"/>
    </row>
  </sheetData>
  <mergeCells count="2">
    <mergeCell ref="A2:D2"/>
    <mergeCell ref="A1:D1"/>
  </mergeCells>
  <phoneticPr fontId="1" type="noConversion"/>
  <pageMargins left="0.75" right="0.75" top="1" bottom="1" header="0.5" footer="0.5"/>
  <pageSetup orientation="landscape" r:id="rId1"/>
  <headerFooter alignWithMargins="0">
    <oddFooter>&amp;LWorksheet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zoomScaleNormal="100" workbookViewId="0">
      <selection activeCell="J67" sqref="J67"/>
    </sheetView>
  </sheetViews>
  <sheetFormatPr defaultColWidth="9" defaultRowHeight="10.8" x14ac:dyDescent="0.25"/>
  <cols>
    <col min="1" max="1" width="7.109375" style="56" customWidth="1"/>
    <col min="2" max="2" width="28" style="56" customWidth="1"/>
    <col min="3" max="3" width="11.6640625" style="134" customWidth="1"/>
    <col min="4" max="4" width="12.44140625" style="134" customWidth="1"/>
    <col min="5" max="5" width="12.109375" style="134" customWidth="1"/>
    <col min="6" max="7" width="8.33203125" style="56" customWidth="1"/>
    <col min="8" max="8" width="8.33203125" style="193" customWidth="1"/>
    <col min="9" max="11" width="8.33203125" style="56" customWidth="1"/>
    <col min="12" max="12" width="8.33203125" style="193" customWidth="1"/>
    <col min="13" max="13" width="8.33203125" style="56" customWidth="1"/>
    <col min="14" max="15" width="9" style="56"/>
    <col min="16" max="16" width="27.6640625" style="56" bestFit="1" customWidth="1"/>
    <col min="17" max="17" width="11.44140625" style="211" bestFit="1" customWidth="1"/>
    <col min="18" max="19" width="14" style="56" customWidth="1"/>
    <col min="20" max="20" width="13.6640625" style="56" customWidth="1"/>
    <col min="21" max="21" width="12.6640625" style="56" bestFit="1" customWidth="1"/>
    <col min="22" max="23" width="11" style="56" customWidth="1"/>
    <col min="24" max="24" width="11.44140625" style="56" customWidth="1"/>
    <col min="25" max="16384" width="9" style="56"/>
  </cols>
  <sheetData>
    <row r="1" spans="1:20" s="5" customFormat="1" ht="42" customHeight="1" x14ac:dyDescent="0.35">
      <c r="A1" s="235" t="s">
        <v>94</v>
      </c>
      <c r="B1" s="235"/>
      <c r="C1" s="235"/>
      <c r="D1" s="235"/>
      <c r="E1" s="235"/>
      <c r="F1" s="235"/>
      <c r="G1" s="235"/>
      <c r="H1" s="235"/>
      <c r="I1" s="235"/>
      <c r="J1" s="235"/>
      <c r="K1" s="235"/>
      <c r="L1" s="235"/>
      <c r="M1" s="235"/>
      <c r="Q1" s="210"/>
    </row>
    <row r="2" spans="1:20" ht="34.5" customHeight="1" x14ac:dyDescent="0.25">
      <c r="A2" s="279" t="s">
        <v>108</v>
      </c>
      <c r="B2" s="280"/>
      <c r="C2" s="280"/>
      <c r="D2" s="280"/>
      <c r="E2" s="280"/>
      <c r="F2" s="280"/>
      <c r="G2" s="280"/>
      <c r="H2" s="280"/>
      <c r="I2" s="280"/>
      <c r="J2" s="280"/>
      <c r="K2" s="280"/>
      <c r="L2" s="280"/>
      <c r="M2" s="280"/>
      <c r="P2" s="211" t="s">
        <v>171</v>
      </c>
    </row>
    <row r="3" spans="1:20" s="61" customFormat="1" ht="56.25" customHeight="1" thickBot="1" x14ac:dyDescent="0.35">
      <c r="A3" s="57" t="s">
        <v>28</v>
      </c>
      <c r="B3" s="58" t="s">
        <v>30</v>
      </c>
      <c r="C3" s="58" t="s">
        <v>8</v>
      </c>
      <c r="D3" s="57" t="s">
        <v>9</v>
      </c>
      <c r="E3" s="59" t="s">
        <v>34</v>
      </c>
      <c r="F3" s="60" t="s">
        <v>10</v>
      </c>
      <c r="G3" s="201" t="s">
        <v>11</v>
      </c>
      <c r="H3" s="183" t="s">
        <v>12</v>
      </c>
      <c r="I3" s="59" t="s">
        <v>13</v>
      </c>
      <c r="J3" s="58" t="s">
        <v>14</v>
      </c>
      <c r="K3" s="57" t="s">
        <v>15</v>
      </c>
      <c r="L3" s="183" t="s">
        <v>16</v>
      </c>
      <c r="M3" s="57" t="s">
        <v>17</v>
      </c>
      <c r="Q3" s="212"/>
      <c r="R3" s="217" t="s">
        <v>174</v>
      </c>
      <c r="S3" s="217" t="s">
        <v>177</v>
      </c>
    </row>
    <row r="4" spans="1:20" s="61" customFormat="1" ht="13.2" customHeight="1" x14ac:dyDescent="0.3">
      <c r="A4" s="62" t="s">
        <v>18</v>
      </c>
      <c r="B4" s="63" t="s">
        <v>141</v>
      </c>
      <c r="C4" s="64" t="s">
        <v>132</v>
      </c>
      <c r="D4" s="62" t="s">
        <v>21</v>
      </c>
      <c r="E4" s="65" t="s">
        <v>161</v>
      </c>
      <c r="F4" s="66">
        <v>9</v>
      </c>
      <c r="G4" s="203">
        <f t="shared" ref="G4:G40" si="0">F4/12</f>
        <v>0.75</v>
      </c>
      <c r="H4" s="184">
        <v>0.5</v>
      </c>
      <c r="I4" s="68">
        <f>G4*H4</f>
        <v>0.375</v>
      </c>
      <c r="J4" s="66">
        <f>F4</f>
        <v>9</v>
      </c>
      <c r="K4" s="69">
        <f>J4/12</f>
        <v>0.75</v>
      </c>
      <c r="L4" s="194">
        <v>0.5</v>
      </c>
      <c r="M4" s="67">
        <f>K4*L4</f>
        <v>0.375</v>
      </c>
      <c r="N4" s="209"/>
      <c r="P4" s="61" t="str">
        <f>B4</f>
        <v>Carvelli, Lucia, Ph.D.</v>
      </c>
      <c r="Q4" s="212">
        <v>130000</v>
      </c>
      <c r="R4" s="213">
        <f>Q4*1.28</f>
        <v>166400</v>
      </c>
      <c r="S4" s="213">
        <f>R4*H4</f>
        <v>83200</v>
      </c>
      <c r="T4" s="61" t="s">
        <v>172</v>
      </c>
    </row>
    <row r="5" spans="1:20" s="61" customFormat="1" ht="13.2" customHeight="1" x14ac:dyDescent="0.3">
      <c r="A5" s="70"/>
      <c r="B5" s="71" t="s">
        <v>131</v>
      </c>
      <c r="C5" s="72"/>
      <c r="D5" s="70"/>
      <c r="E5" s="73"/>
      <c r="F5" s="74"/>
      <c r="G5" s="203"/>
      <c r="H5" s="185"/>
      <c r="I5" s="68"/>
      <c r="J5" s="66"/>
      <c r="K5" s="76"/>
      <c r="L5" s="195"/>
      <c r="M5" s="77"/>
      <c r="Q5" s="212"/>
    </row>
    <row r="6" spans="1:20" s="61" customFormat="1" ht="13.2" customHeight="1" x14ac:dyDescent="0.3">
      <c r="A6" s="62" t="s">
        <v>18</v>
      </c>
      <c r="B6" s="63" t="s">
        <v>133</v>
      </c>
      <c r="C6" s="64" t="s">
        <v>134</v>
      </c>
      <c r="D6" s="62" t="s">
        <v>21</v>
      </c>
      <c r="E6" s="65" t="s">
        <v>161</v>
      </c>
      <c r="F6" s="66">
        <v>9</v>
      </c>
      <c r="G6" s="203">
        <f t="shared" si="0"/>
        <v>0.75</v>
      </c>
      <c r="H6" s="184">
        <v>0.5</v>
      </c>
      <c r="I6" s="78">
        <f>G6*H6</f>
        <v>0.375</v>
      </c>
      <c r="J6" s="66">
        <f t="shared" ref="J6:J36" si="1">F6</f>
        <v>9</v>
      </c>
      <c r="K6" s="69">
        <f>J6/12</f>
        <v>0.75</v>
      </c>
      <c r="L6" s="194">
        <v>0.5</v>
      </c>
      <c r="M6" s="80">
        <f>K6*L6</f>
        <v>0.375</v>
      </c>
      <c r="P6" s="61" t="str">
        <f t="shared" ref="P6:P50" si="2">B6</f>
        <v>Chaves Fonnegra, Andia, Ph.D.</v>
      </c>
      <c r="Q6" s="212">
        <v>80000</v>
      </c>
      <c r="R6" s="213">
        <f>Q6*1.28</f>
        <v>102400</v>
      </c>
      <c r="S6" s="213">
        <f>R6*H6</f>
        <v>51200</v>
      </c>
      <c r="T6" s="61" t="s">
        <v>173</v>
      </c>
    </row>
    <row r="7" spans="1:20" s="61" customFormat="1" ht="13.2" customHeight="1" x14ac:dyDescent="0.3">
      <c r="A7" s="70"/>
      <c r="B7" s="71" t="s">
        <v>136</v>
      </c>
      <c r="C7" s="72"/>
      <c r="D7" s="70"/>
      <c r="E7" s="73"/>
      <c r="F7" s="74"/>
      <c r="G7" s="203"/>
      <c r="H7" s="185"/>
      <c r="I7" s="81"/>
      <c r="J7" s="66"/>
      <c r="K7" s="76"/>
      <c r="L7" s="195"/>
      <c r="M7" s="82"/>
      <c r="Q7" s="212"/>
    </row>
    <row r="8" spans="1:20" s="61" customFormat="1" ht="13.2" customHeight="1" x14ac:dyDescent="0.3">
      <c r="A8" s="62" t="s">
        <v>18</v>
      </c>
      <c r="B8" s="63" t="s">
        <v>135</v>
      </c>
      <c r="C8" s="64" t="s">
        <v>20</v>
      </c>
      <c r="D8" s="62" t="s">
        <v>21</v>
      </c>
      <c r="E8" s="65" t="s">
        <v>161</v>
      </c>
      <c r="F8" s="66">
        <v>9</v>
      </c>
      <c r="G8" s="203">
        <f t="shared" si="0"/>
        <v>0.75</v>
      </c>
      <c r="H8" s="184">
        <v>1</v>
      </c>
      <c r="I8" s="78">
        <f>G8*H8</f>
        <v>0.75</v>
      </c>
      <c r="J8" s="66">
        <f t="shared" si="1"/>
        <v>9</v>
      </c>
      <c r="K8" s="69">
        <f t="shared" ref="K8" si="3">J8/12</f>
        <v>0.75</v>
      </c>
      <c r="L8" s="194">
        <v>1</v>
      </c>
      <c r="M8" s="80">
        <f>K8*L8</f>
        <v>0.75</v>
      </c>
      <c r="P8" s="61" t="str">
        <f t="shared" si="2"/>
        <v>Dragojlovic, Velkjo, Ph.D.</v>
      </c>
      <c r="Q8" s="212">
        <v>82564</v>
      </c>
      <c r="R8" s="213">
        <f>Q8*1.28</f>
        <v>105681.92</v>
      </c>
      <c r="S8" s="213">
        <f>R8*H8</f>
        <v>105681.92</v>
      </c>
    </row>
    <row r="9" spans="1:20" s="61" customFormat="1" ht="13.2" customHeight="1" x14ac:dyDescent="0.3">
      <c r="A9" s="70"/>
      <c r="B9" s="71" t="s">
        <v>137</v>
      </c>
      <c r="C9" s="72"/>
      <c r="D9" s="70"/>
      <c r="E9" s="73"/>
      <c r="F9" s="74"/>
      <c r="G9" s="203"/>
      <c r="H9" s="185"/>
      <c r="I9" s="81"/>
      <c r="J9" s="66"/>
      <c r="K9" s="76"/>
      <c r="L9" s="195"/>
      <c r="M9" s="82"/>
      <c r="Q9" s="212"/>
    </row>
    <row r="10" spans="1:20" s="61" customFormat="1" ht="13.2" customHeight="1" x14ac:dyDescent="0.3">
      <c r="A10" s="83" t="s">
        <v>18</v>
      </c>
      <c r="B10" s="84" t="s">
        <v>138</v>
      </c>
      <c r="C10" s="85" t="s">
        <v>134</v>
      </c>
      <c r="D10" s="83" t="s">
        <v>139</v>
      </c>
      <c r="E10" s="65" t="s">
        <v>161</v>
      </c>
      <c r="F10" s="79">
        <v>9</v>
      </c>
      <c r="G10" s="203">
        <f t="shared" si="0"/>
        <v>0.75</v>
      </c>
      <c r="H10" s="184">
        <v>1</v>
      </c>
      <c r="I10" s="78">
        <f>G10*H10</f>
        <v>0.75</v>
      </c>
      <c r="J10" s="66">
        <f t="shared" si="1"/>
        <v>9</v>
      </c>
      <c r="K10" s="69">
        <f t="shared" ref="K10" si="4">J10/12</f>
        <v>0.75</v>
      </c>
      <c r="L10" s="194">
        <v>1</v>
      </c>
      <c r="M10" s="80">
        <f>K10*L10</f>
        <v>0.75</v>
      </c>
      <c r="P10" s="61" t="str">
        <f t="shared" si="2"/>
        <v>Duboue, Erik, Ph.D.</v>
      </c>
      <c r="Q10" s="212">
        <v>75000</v>
      </c>
      <c r="R10" s="213">
        <f>Q10*1.28</f>
        <v>96000</v>
      </c>
      <c r="S10" s="213">
        <f>R10*H10</f>
        <v>96000</v>
      </c>
    </row>
    <row r="11" spans="1:20" s="61" customFormat="1" ht="13.2" customHeight="1" x14ac:dyDescent="0.3">
      <c r="A11" s="70"/>
      <c r="B11" s="71" t="s">
        <v>136</v>
      </c>
      <c r="C11" s="72"/>
      <c r="D11" s="70"/>
      <c r="E11" s="73"/>
      <c r="F11" s="74"/>
      <c r="G11" s="203"/>
      <c r="H11" s="185"/>
      <c r="I11" s="81"/>
      <c r="J11" s="66"/>
      <c r="K11" s="76"/>
      <c r="L11" s="195"/>
      <c r="M11" s="82"/>
      <c r="Q11" s="212"/>
    </row>
    <row r="12" spans="1:20" s="61" customFormat="1" ht="13.2" customHeight="1" x14ac:dyDescent="0.3">
      <c r="A12" s="62" t="s">
        <v>18</v>
      </c>
      <c r="B12" s="63" t="s">
        <v>140</v>
      </c>
      <c r="C12" s="64" t="s">
        <v>20</v>
      </c>
      <c r="D12" s="62" t="s">
        <v>142</v>
      </c>
      <c r="E12" s="65" t="s">
        <v>161</v>
      </c>
      <c r="F12" s="66">
        <v>9</v>
      </c>
      <c r="G12" s="203">
        <f t="shared" si="0"/>
        <v>0.75</v>
      </c>
      <c r="H12" s="184">
        <v>1</v>
      </c>
      <c r="I12" s="78">
        <f>G12*H12</f>
        <v>0.75</v>
      </c>
      <c r="J12" s="66">
        <f t="shared" si="1"/>
        <v>9</v>
      </c>
      <c r="K12" s="69">
        <f t="shared" ref="K12" si="5">J12/12</f>
        <v>0.75</v>
      </c>
      <c r="L12" s="194">
        <v>1</v>
      </c>
      <c r="M12" s="80">
        <f>K12*L12</f>
        <v>0.75</v>
      </c>
      <c r="P12" s="61" t="str">
        <f t="shared" si="2"/>
        <v>Earles, Julie, Ph.D.</v>
      </c>
      <c r="Q12" s="212">
        <v>81002</v>
      </c>
      <c r="R12" s="213">
        <f>Q12*1.28</f>
        <v>103682.56</v>
      </c>
      <c r="S12" s="213">
        <f>R12*H12</f>
        <v>103682.56</v>
      </c>
    </row>
    <row r="13" spans="1:20" s="61" customFormat="1" ht="13.2" customHeight="1" x14ac:dyDescent="0.3">
      <c r="A13" s="62"/>
      <c r="B13" s="63" t="s">
        <v>31</v>
      </c>
      <c r="C13" s="64"/>
      <c r="D13" s="62"/>
      <c r="E13" s="73"/>
      <c r="F13" s="86"/>
      <c r="G13" s="203"/>
      <c r="H13" s="185"/>
      <c r="I13" s="81"/>
      <c r="J13" s="66"/>
      <c r="K13" s="76"/>
      <c r="L13" s="195"/>
      <c r="M13" s="82"/>
      <c r="Q13" s="212"/>
    </row>
    <row r="14" spans="1:20" s="61" customFormat="1" ht="13.2" customHeight="1" x14ac:dyDescent="0.3">
      <c r="A14" s="83" t="s">
        <v>18</v>
      </c>
      <c r="B14" s="84" t="s">
        <v>143</v>
      </c>
      <c r="C14" s="85" t="s">
        <v>134</v>
      </c>
      <c r="D14" s="83" t="s">
        <v>139</v>
      </c>
      <c r="E14" s="65" t="s">
        <v>161</v>
      </c>
      <c r="F14" s="79">
        <v>9</v>
      </c>
      <c r="G14" s="203">
        <f t="shared" si="0"/>
        <v>0.75</v>
      </c>
      <c r="H14" s="184">
        <v>1</v>
      </c>
      <c r="I14" s="78">
        <f>G14*H14</f>
        <v>0.75</v>
      </c>
      <c r="J14" s="66">
        <f t="shared" si="1"/>
        <v>9</v>
      </c>
      <c r="K14" s="69">
        <f t="shared" ref="K14" si="6">J14/12</f>
        <v>0.75</v>
      </c>
      <c r="L14" s="194">
        <v>1</v>
      </c>
      <c r="M14" s="80">
        <f>K14*L14</f>
        <v>0.75</v>
      </c>
      <c r="P14" s="61" t="str">
        <f t="shared" si="2"/>
        <v>Fily, Yaouen, Ph.D.</v>
      </c>
      <c r="Q14" s="212">
        <v>68000</v>
      </c>
      <c r="R14" s="213">
        <f>Q14*1.28</f>
        <v>87040</v>
      </c>
      <c r="S14" s="213">
        <f>R14*H14</f>
        <v>87040</v>
      </c>
    </row>
    <row r="15" spans="1:20" s="61" customFormat="1" ht="13.2" customHeight="1" x14ac:dyDescent="0.3">
      <c r="A15" s="70"/>
      <c r="B15" s="71" t="s">
        <v>35</v>
      </c>
      <c r="C15" s="72"/>
      <c r="D15" s="70"/>
      <c r="E15" s="73"/>
      <c r="F15" s="74"/>
      <c r="G15" s="203"/>
      <c r="H15" s="185"/>
      <c r="I15" s="81"/>
      <c r="J15" s="66"/>
      <c r="K15" s="76"/>
      <c r="L15" s="195"/>
      <c r="M15" s="82"/>
      <c r="Q15" s="212"/>
    </row>
    <row r="16" spans="1:20" s="61" customFormat="1" ht="13.2" customHeight="1" x14ac:dyDescent="0.3">
      <c r="A16" s="83" t="s">
        <v>18</v>
      </c>
      <c r="B16" s="84" t="s">
        <v>144</v>
      </c>
      <c r="C16" s="85" t="s">
        <v>132</v>
      </c>
      <c r="D16" s="83" t="s">
        <v>142</v>
      </c>
      <c r="E16" s="65" t="s">
        <v>161</v>
      </c>
      <c r="F16" s="79">
        <v>12</v>
      </c>
      <c r="G16" s="203">
        <f t="shared" si="0"/>
        <v>1</v>
      </c>
      <c r="H16" s="184">
        <v>1</v>
      </c>
      <c r="I16" s="78">
        <f>G16*H16</f>
        <v>1</v>
      </c>
      <c r="J16" s="66">
        <f t="shared" si="1"/>
        <v>12</v>
      </c>
      <c r="K16" s="69">
        <f t="shared" ref="K16" si="7">J16/12</f>
        <v>1</v>
      </c>
      <c r="L16" s="194">
        <v>1</v>
      </c>
      <c r="M16" s="80">
        <f>K16*L16</f>
        <v>1</v>
      </c>
      <c r="P16" s="61" t="str">
        <f t="shared" si="2"/>
        <v>Hoim, Terje, Ph.D.</v>
      </c>
      <c r="Q16" s="212">
        <v>85492</v>
      </c>
      <c r="R16" s="213">
        <f>Q16*1.28</f>
        <v>109429.76000000001</v>
      </c>
      <c r="S16" s="213">
        <f>R16*H16</f>
        <v>109429.76000000001</v>
      </c>
    </row>
    <row r="17" spans="1:23" s="61" customFormat="1" ht="13.2" customHeight="1" x14ac:dyDescent="0.3">
      <c r="A17" s="70"/>
      <c r="B17" s="71" t="s">
        <v>32</v>
      </c>
      <c r="C17" s="72"/>
      <c r="D17" s="70"/>
      <c r="E17" s="73"/>
      <c r="F17" s="74"/>
      <c r="G17" s="203"/>
      <c r="H17" s="185"/>
      <c r="I17" s="81"/>
      <c r="J17" s="66"/>
      <c r="K17" s="76"/>
      <c r="L17" s="195"/>
      <c r="M17" s="82"/>
      <c r="Q17" s="212"/>
    </row>
    <row r="18" spans="1:23" s="61" customFormat="1" ht="13.2" customHeight="1" x14ac:dyDescent="0.3">
      <c r="A18" s="83" t="s">
        <v>18</v>
      </c>
      <c r="B18" s="84" t="s">
        <v>145</v>
      </c>
      <c r="C18" s="85" t="s">
        <v>146</v>
      </c>
      <c r="D18" s="83" t="s">
        <v>139</v>
      </c>
      <c r="E18" s="65" t="s">
        <v>161</v>
      </c>
      <c r="F18" s="79">
        <v>9</v>
      </c>
      <c r="G18" s="203">
        <f t="shared" si="0"/>
        <v>0.75</v>
      </c>
      <c r="H18" s="184">
        <v>1</v>
      </c>
      <c r="I18" s="78">
        <f>G18*H18</f>
        <v>0.75</v>
      </c>
      <c r="J18" s="66">
        <f t="shared" si="1"/>
        <v>9</v>
      </c>
      <c r="K18" s="69">
        <f t="shared" ref="K18" si="8">J18/12</f>
        <v>0.75</v>
      </c>
      <c r="L18" s="194">
        <v>1</v>
      </c>
      <c r="M18" s="80">
        <f>K18*L18</f>
        <v>0.75</v>
      </c>
      <c r="P18" s="61" t="str">
        <f t="shared" si="2"/>
        <v>Kowalko, Johanna, Ph.D.</v>
      </c>
      <c r="Q18" s="212">
        <v>75000</v>
      </c>
      <c r="R18" s="213">
        <f>Q18*1.28</f>
        <v>96000</v>
      </c>
      <c r="S18" s="213">
        <f>R18*H18</f>
        <v>96000</v>
      </c>
      <c r="T18" s="61" t="s">
        <v>175</v>
      </c>
    </row>
    <row r="19" spans="1:23" s="61" customFormat="1" ht="13.2" customHeight="1" thickBot="1" x14ac:dyDescent="0.35">
      <c r="A19" s="70"/>
      <c r="B19" s="71" t="s">
        <v>136</v>
      </c>
      <c r="C19" s="72"/>
      <c r="D19" s="70"/>
      <c r="E19" s="73"/>
      <c r="F19" s="74"/>
      <c r="G19" s="203"/>
      <c r="H19" s="185"/>
      <c r="I19" s="87"/>
      <c r="J19" s="66"/>
      <c r="K19" s="76"/>
      <c r="L19" s="195"/>
      <c r="M19" s="82"/>
      <c r="Q19" s="212"/>
    </row>
    <row r="20" spans="1:23" s="61" customFormat="1" ht="13.2" customHeight="1" thickTop="1" x14ac:dyDescent="0.3">
      <c r="A20" s="83" t="s">
        <v>18</v>
      </c>
      <c r="B20" s="84" t="s">
        <v>147</v>
      </c>
      <c r="C20" s="85" t="s">
        <v>20</v>
      </c>
      <c r="D20" s="83" t="s">
        <v>142</v>
      </c>
      <c r="E20" s="65" t="s">
        <v>161</v>
      </c>
      <c r="F20" s="79">
        <v>9</v>
      </c>
      <c r="G20" s="203">
        <f t="shared" si="0"/>
        <v>0.75</v>
      </c>
      <c r="H20" s="184">
        <v>1</v>
      </c>
      <c r="I20" s="78">
        <f>G20*H20</f>
        <v>0.75</v>
      </c>
      <c r="J20" s="66">
        <f t="shared" si="1"/>
        <v>9</v>
      </c>
      <c r="K20" s="69">
        <f t="shared" ref="K20" si="9">J20/12</f>
        <v>0.75</v>
      </c>
      <c r="L20" s="194">
        <v>1</v>
      </c>
      <c r="M20" s="80">
        <f>K20*L20</f>
        <v>0.75</v>
      </c>
      <c r="P20" s="61" t="str">
        <f t="shared" si="2"/>
        <v>Lanning, Kevin, Ph.D.</v>
      </c>
      <c r="Q20" s="212">
        <v>93534</v>
      </c>
      <c r="R20" s="213">
        <f>Q20*1.28</f>
        <v>119723.52</v>
      </c>
      <c r="S20" s="213">
        <f>R20*H20</f>
        <v>119723.52</v>
      </c>
    </row>
    <row r="21" spans="1:23" s="61" customFormat="1" ht="13.2" customHeight="1" x14ac:dyDescent="0.3">
      <c r="A21" s="70"/>
      <c r="B21" s="71" t="s">
        <v>148</v>
      </c>
      <c r="C21" s="72"/>
      <c r="D21" s="70"/>
      <c r="E21" s="73"/>
      <c r="F21" s="74"/>
      <c r="G21" s="203"/>
      <c r="H21" s="185"/>
      <c r="I21" s="81"/>
      <c r="J21" s="66"/>
      <c r="K21" s="76"/>
      <c r="L21" s="195"/>
      <c r="M21" s="82"/>
      <c r="Q21" s="212"/>
    </row>
    <row r="22" spans="1:23" s="61" customFormat="1" ht="13.2" customHeight="1" x14ac:dyDescent="0.3">
      <c r="A22" s="62" t="s">
        <v>18</v>
      </c>
      <c r="B22" s="63" t="s">
        <v>170</v>
      </c>
      <c r="C22" s="64" t="s">
        <v>132</v>
      </c>
      <c r="D22" s="62" t="s">
        <v>142</v>
      </c>
      <c r="E22" s="65" t="s">
        <v>161</v>
      </c>
      <c r="F22" s="66">
        <v>9</v>
      </c>
      <c r="G22" s="203">
        <f t="shared" si="0"/>
        <v>0.75</v>
      </c>
      <c r="H22" s="184">
        <v>0.75</v>
      </c>
      <c r="I22" s="78">
        <f>G22*H22</f>
        <v>0.5625</v>
      </c>
      <c r="J22" s="66">
        <v>9</v>
      </c>
      <c r="K22" s="69">
        <f t="shared" ref="K22" si="10">J22/12</f>
        <v>0.75</v>
      </c>
      <c r="L22" s="194">
        <v>0.75</v>
      </c>
      <c r="M22" s="80">
        <f>K22*L22</f>
        <v>0.5625</v>
      </c>
      <c r="P22" s="61" t="str">
        <f t="shared" si="2"/>
        <v>Macleod, Gregory, Ph.D.</v>
      </c>
      <c r="Q22" s="212">
        <f>95290*0.75</f>
        <v>71467.5</v>
      </c>
      <c r="R22" s="213">
        <f>Q22*1.28</f>
        <v>91478.400000000009</v>
      </c>
      <c r="S22" s="213">
        <f>R22*H22</f>
        <v>68608.800000000003</v>
      </c>
      <c r="T22" s="61" t="s">
        <v>178</v>
      </c>
      <c r="U22" s="212">
        <f>95290*0.25</f>
        <v>23822.5</v>
      </c>
      <c r="V22" s="213">
        <f>U22*1.28</f>
        <v>30492.799999999999</v>
      </c>
      <c r="W22" s="213">
        <f>V22*L22</f>
        <v>22869.599999999999</v>
      </c>
    </row>
    <row r="23" spans="1:23" s="61" customFormat="1" ht="13.2" customHeight="1" x14ac:dyDescent="0.3">
      <c r="A23" s="62"/>
      <c r="B23" s="63" t="s">
        <v>136</v>
      </c>
      <c r="C23" s="64"/>
      <c r="D23" s="62"/>
      <c r="E23" s="73"/>
      <c r="F23" s="86"/>
      <c r="G23" s="203"/>
      <c r="H23" s="185"/>
      <c r="I23" s="81"/>
      <c r="J23" s="66"/>
      <c r="K23" s="76"/>
      <c r="L23" s="195"/>
      <c r="M23" s="82"/>
      <c r="Q23" s="212"/>
    </row>
    <row r="24" spans="1:23" s="61" customFormat="1" ht="13.2" customHeight="1" x14ac:dyDescent="0.3">
      <c r="A24" s="83" t="s">
        <v>18</v>
      </c>
      <c r="B24" s="84" t="s">
        <v>149</v>
      </c>
      <c r="C24" s="85" t="s">
        <v>20</v>
      </c>
      <c r="D24" s="83" t="s">
        <v>142</v>
      </c>
      <c r="E24" s="65" t="s">
        <v>161</v>
      </c>
      <c r="F24" s="79">
        <v>9</v>
      </c>
      <c r="G24" s="203">
        <f t="shared" si="0"/>
        <v>0.75</v>
      </c>
      <c r="H24" s="184">
        <v>1</v>
      </c>
      <c r="I24" s="78">
        <f>G24*H24</f>
        <v>0.75</v>
      </c>
      <c r="J24" s="66">
        <f t="shared" si="1"/>
        <v>9</v>
      </c>
      <c r="K24" s="69">
        <f t="shared" ref="K24" si="11">J24/12</f>
        <v>0.75</v>
      </c>
      <c r="L24" s="194">
        <v>1</v>
      </c>
      <c r="M24" s="80">
        <f>K24*L24</f>
        <v>0.75</v>
      </c>
      <c r="P24" s="61" t="str">
        <f t="shared" si="2"/>
        <v>McGovern, Warren, Ph.D.</v>
      </c>
      <c r="Q24" s="212">
        <v>78538</v>
      </c>
      <c r="R24" s="213">
        <f>Q24*1.28</f>
        <v>100528.64</v>
      </c>
      <c r="S24" s="213">
        <f>R24*H24</f>
        <v>100528.64</v>
      </c>
    </row>
    <row r="25" spans="1:23" s="61" customFormat="1" ht="13.2" customHeight="1" x14ac:dyDescent="0.3">
      <c r="A25" s="70"/>
      <c r="B25" s="71" t="s">
        <v>32</v>
      </c>
      <c r="C25" s="72"/>
      <c r="D25" s="70"/>
      <c r="E25" s="73"/>
      <c r="F25" s="74"/>
      <c r="G25" s="203"/>
      <c r="H25" s="185"/>
      <c r="I25" s="81"/>
      <c r="J25" s="66"/>
      <c r="K25" s="76"/>
      <c r="L25" s="195"/>
      <c r="M25" s="82"/>
      <c r="Q25" s="212"/>
    </row>
    <row r="26" spans="1:23" s="61" customFormat="1" ht="13.2" customHeight="1" x14ac:dyDescent="0.3">
      <c r="A26" s="83" t="s">
        <v>18</v>
      </c>
      <c r="B26" s="84" t="s">
        <v>150</v>
      </c>
      <c r="C26" s="72" t="s">
        <v>152</v>
      </c>
      <c r="D26" s="70" t="s">
        <v>139</v>
      </c>
      <c r="E26" s="65" t="s">
        <v>161</v>
      </c>
      <c r="F26" s="79">
        <v>9</v>
      </c>
      <c r="G26" s="203">
        <f t="shared" si="0"/>
        <v>0.75</v>
      </c>
      <c r="H26" s="184">
        <v>0.5</v>
      </c>
      <c r="I26" s="78">
        <f>G26*H26</f>
        <v>0.375</v>
      </c>
      <c r="J26" s="66">
        <v>9</v>
      </c>
      <c r="K26" s="69">
        <f t="shared" ref="K26" si="12">J26/12</f>
        <v>0.75</v>
      </c>
      <c r="L26" s="194">
        <v>0.5</v>
      </c>
      <c r="M26" s="80">
        <f>K26*L26</f>
        <v>0.375</v>
      </c>
      <c r="P26" s="61" t="str">
        <f t="shared" si="2"/>
        <v>Mincer, Tracy, Ph.D.</v>
      </c>
      <c r="Q26" s="212">
        <v>80000</v>
      </c>
      <c r="R26" s="213">
        <f>Q26*1.28</f>
        <v>102400</v>
      </c>
      <c r="S26" s="213">
        <f>R26*H26</f>
        <v>51200</v>
      </c>
      <c r="T26" s="61" t="s">
        <v>176</v>
      </c>
    </row>
    <row r="27" spans="1:23" s="61" customFormat="1" ht="13.2" customHeight="1" x14ac:dyDescent="0.3">
      <c r="A27" s="70"/>
      <c r="B27" s="71" t="s">
        <v>151</v>
      </c>
      <c r="E27" s="73"/>
      <c r="F27" s="74"/>
      <c r="G27" s="203"/>
      <c r="H27" s="185"/>
      <c r="I27" s="81"/>
      <c r="J27" s="66"/>
      <c r="K27" s="76"/>
      <c r="L27" s="195"/>
      <c r="M27" s="82"/>
      <c r="Q27" s="212"/>
    </row>
    <row r="28" spans="1:23" s="61" customFormat="1" ht="13.2" customHeight="1" x14ac:dyDescent="0.3">
      <c r="A28" s="83" t="s">
        <v>18</v>
      </c>
      <c r="B28" s="84" t="s">
        <v>153</v>
      </c>
      <c r="C28" s="85" t="s">
        <v>20</v>
      </c>
      <c r="D28" s="83" t="s">
        <v>142</v>
      </c>
      <c r="E28" s="65" t="s">
        <v>161</v>
      </c>
      <c r="F28" s="79">
        <v>9</v>
      </c>
      <c r="G28" s="203">
        <f t="shared" si="0"/>
        <v>0.75</v>
      </c>
      <c r="H28" s="184">
        <v>1</v>
      </c>
      <c r="I28" s="78">
        <f>G28*H28</f>
        <v>0.75</v>
      </c>
      <c r="J28" s="66">
        <f t="shared" si="1"/>
        <v>9</v>
      </c>
      <c r="K28" s="69">
        <f t="shared" ref="K28" si="13">J28/12</f>
        <v>0.75</v>
      </c>
      <c r="L28" s="194">
        <v>1</v>
      </c>
      <c r="M28" s="80">
        <f>K28*L28</f>
        <v>0.75</v>
      </c>
      <c r="P28" s="61" t="str">
        <f t="shared" si="2"/>
        <v>Moore, Jon, Ph.D.</v>
      </c>
      <c r="Q28" s="212">
        <v>81456</v>
      </c>
      <c r="R28" s="213">
        <f>Q28*1.28</f>
        <v>104263.68000000001</v>
      </c>
      <c r="S28" s="213">
        <f>R28*H28</f>
        <v>104263.68000000001</v>
      </c>
    </row>
    <row r="29" spans="1:23" s="61" customFormat="1" ht="13.2" customHeight="1" thickBot="1" x14ac:dyDescent="0.35">
      <c r="A29" s="70"/>
      <c r="B29" s="71" t="s">
        <v>136</v>
      </c>
      <c r="C29" s="72"/>
      <c r="D29" s="70"/>
      <c r="E29" s="73"/>
      <c r="F29" s="74"/>
      <c r="G29" s="203"/>
      <c r="H29" s="185"/>
      <c r="I29" s="87"/>
      <c r="J29" s="66"/>
      <c r="K29" s="76"/>
      <c r="L29" s="195"/>
      <c r="M29" s="82"/>
      <c r="Q29" s="212"/>
    </row>
    <row r="30" spans="1:23" s="61" customFormat="1" ht="13.2" customHeight="1" thickTop="1" x14ac:dyDescent="0.3">
      <c r="A30" s="83" t="s">
        <v>18</v>
      </c>
      <c r="B30" s="84" t="s">
        <v>154</v>
      </c>
      <c r="C30" s="85" t="s">
        <v>20</v>
      </c>
      <c r="D30" s="83" t="s">
        <v>142</v>
      </c>
      <c r="E30" s="65" t="s">
        <v>161</v>
      </c>
      <c r="F30" s="79">
        <v>9</v>
      </c>
      <c r="G30" s="203">
        <f t="shared" si="0"/>
        <v>0.75</v>
      </c>
      <c r="H30" s="184">
        <v>1</v>
      </c>
      <c r="I30" s="78">
        <f>G30*H30</f>
        <v>0.75</v>
      </c>
      <c r="J30" s="66">
        <f t="shared" si="1"/>
        <v>9</v>
      </c>
      <c r="K30" s="69">
        <f t="shared" ref="K30" si="14">J30/12</f>
        <v>0.75</v>
      </c>
      <c r="L30" s="194">
        <v>1</v>
      </c>
      <c r="M30" s="80">
        <f>K30*L30</f>
        <v>0.75</v>
      </c>
      <c r="P30" s="61" t="str">
        <f t="shared" si="2"/>
        <v>O'Brien, William, Ph.D.</v>
      </c>
      <c r="Q30" s="212">
        <v>119805</v>
      </c>
      <c r="R30" s="213">
        <f>Q30*1.28</f>
        <v>153350.39999999999</v>
      </c>
      <c r="S30" s="213">
        <f>R30*H30</f>
        <v>153350.39999999999</v>
      </c>
    </row>
    <row r="31" spans="1:23" s="61" customFormat="1" ht="13.2" customHeight="1" x14ac:dyDescent="0.3">
      <c r="A31" s="70"/>
      <c r="B31" s="71" t="s">
        <v>155</v>
      </c>
      <c r="C31" s="72"/>
      <c r="D31" s="70"/>
      <c r="E31" s="73"/>
      <c r="F31" s="74"/>
      <c r="G31" s="203"/>
      <c r="H31" s="185"/>
      <c r="I31" s="81"/>
      <c r="J31" s="66"/>
      <c r="K31" s="76"/>
      <c r="L31" s="195"/>
      <c r="M31" s="82"/>
      <c r="Q31" s="212"/>
    </row>
    <row r="32" spans="1:23" s="61" customFormat="1" ht="13.2" customHeight="1" x14ac:dyDescent="0.3">
      <c r="A32" s="62" t="s">
        <v>18</v>
      </c>
      <c r="B32" s="63" t="s">
        <v>156</v>
      </c>
      <c r="C32" s="64" t="s">
        <v>20</v>
      </c>
      <c r="D32" s="62" t="s">
        <v>142</v>
      </c>
      <c r="E32" s="65" t="s">
        <v>161</v>
      </c>
      <c r="F32" s="66">
        <v>9</v>
      </c>
      <c r="G32" s="203">
        <f t="shared" si="0"/>
        <v>0.75</v>
      </c>
      <c r="H32" s="184">
        <v>1</v>
      </c>
      <c r="I32" s="78">
        <f>G32*H32</f>
        <v>0.75</v>
      </c>
      <c r="J32" s="66">
        <f t="shared" si="1"/>
        <v>9</v>
      </c>
      <c r="K32" s="69">
        <f t="shared" ref="K32" si="15">J32/12</f>
        <v>0.75</v>
      </c>
      <c r="L32" s="194">
        <v>1</v>
      </c>
      <c r="M32" s="80">
        <f>K32*L32</f>
        <v>0.75</v>
      </c>
      <c r="P32" s="61" t="str">
        <f t="shared" si="2"/>
        <v>Smith, Eugene, Ph.D.</v>
      </c>
      <c r="Q32" s="212">
        <v>86351</v>
      </c>
      <c r="R32" s="213">
        <f>Q32*1.28</f>
        <v>110529.28</v>
      </c>
      <c r="S32" s="213">
        <f>R32*H32</f>
        <v>110529.28</v>
      </c>
    </row>
    <row r="33" spans="1:19" s="61" customFormat="1" ht="13.2" customHeight="1" x14ac:dyDescent="0.3">
      <c r="A33" s="62"/>
      <c r="B33" s="63" t="s">
        <v>137</v>
      </c>
      <c r="C33" s="64"/>
      <c r="D33" s="62"/>
      <c r="E33" s="73"/>
      <c r="F33" s="86"/>
      <c r="G33" s="203"/>
      <c r="H33" s="185"/>
      <c r="I33" s="81"/>
      <c r="J33" s="66"/>
      <c r="K33" s="76"/>
      <c r="L33" s="195"/>
      <c r="M33" s="82"/>
      <c r="Q33" s="212"/>
    </row>
    <row r="34" spans="1:19" s="61" customFormat="1" ht="13.2" customHeight="1" x14ac:dyDescent="0.3">
      <c r="A34" s="83" t="s">
        <v>18</v>
      </c>
      <c r="B34" s="84" t="s">
        <v>157</v>
      </c>
      <c r="C34" s="85" t="s">
        <v>158</v>
      </c>
      <c r="D34" s="83" t="s">
        <v>142</v>
      </c>
      <c r="E34" s="65" t="s">
        <v>161</v>
      </c>
      <c r="F34" s="79">
        <v>9</v>
      </c>
      <c r="G34" s="203">
        <f t="shared" si="0"/>
        <v>0.75</v>
      </c>
      <c r="H34" s="184">
        <v>1</v>
      </c>
      <c r="I34" s="78">
        <f>G34*H34</f>
        <v>0.75</v>
      </c>
      <c r="J34" s="66">
        <f t="shared" si="1"/>
        <v>9</v>
      </c>
      <c r="K34" s="69">
        <f t="shared" ref="K34" si="16">J34/12</f>
        <v>0.75</v>
      </c>
      <c r="L34" s="194">
        <v>1</v>
      </c>
      <c r="M34" s="80">
        <f>K34*L34</f>
        <v>0.75</v>
      </c>
      <c r="P34" s="61" t="str">
        <f t="shared" si="2"/>
        <v>Vernon, Laura, Ph.D.</v>
      </c>
      <c r="Q34" s="212">
        <v>71109</v>
      </c>
      <c r="R34" s="213">
        <f>Q34*1.28</f>
        <v>91019.520000000004</v>
      </c>
      <c r="S34" s="213">
        <f>R34*H34</f>
        <v>91019.520000000004</v>
      </c>
    </row>
    <row r="35" spans="1:19" s="61" customFormat="1" ht="13.2" customHeight="1" x14ac:dyDescent="0.3">
      <c r="A35" s="70"/>
      <c r="B35" s="71" t="s">
        <v>148</v>
      </c>
      <c r="C35" s="72"/>
      <c r="D35" s="70"/>
      <c r="E35" s="73"/>
      <c r="F35" s="74"/>
      <c r="G35" s="203"/>
      <c r="H35" s="185"/>
      <c r="I35" s="81"/>
      <c r="J35" s="66"/>
      <c r="K35" s="76"/>
      <c r="L35" s="195"/>
      <c r="M35" s="82"/>
      <c r="Q35" s="212"/>
    </row>
    <row r="36" spans="1:19" s="61" customFormat="1" ht="13.2" customHeight="1" x14ac:dyDescent="0.3">
      <c r="A36" s="83" t="s">
        <v>18</v>
      </c>
      <c r="B36" s="84" t="s">
        <v>159</v>
      </c>
      <c r="C36" s="85" t="s">
        <v>20</v>
      </c>
      <c r="D36" s="83" t="s">
        <v>142</v>
      </c>
      <c r="E36" s="65" t="s">
        <v>161</v>
      </c>
      <c r="F36" s="79">
        <v>9</v>
      </c>
      <c r="G36" s="203">
        <f t="shared" si="0"/>
        <v>0.75</v>
      </c>
      <c r="H36" s="184">
        <v>1</v>
      </c>
      <c r="I36" s="78">
        <f>G36*H36</f>
        <v>0.75</v>
      </c>
      <c r="J36" s="66">
        <f t="shared" si="1"/>
        <v>9</v>
      </c>
      <c r="K36" s="69">
        <f t="shared" ref="K36" si="17">J36/12</f>
        <v>0.75</v>
      </c>
      <c r="L36" s="194">
        <v>1</v>
      </c>
      <c r="M36" s="80">
        <f>K36*L36</f>
        <v>0.75</v>
      </c>
      <c r="P36" s="61" t="str">
        <f t="shared" si="2"/>
        <v>Wetterer, Jim, Ph.D.</v>
      </c>
      <c r="Q36" s="212">
        <v>92984</v>
      </c>
      <c r="R36" s="213">
        <f>Q36*1.28</f>
        <v>119019.52</v>
      </c>
      <c r="S36" s="213">
        <f>R36*H36</f>
        <v>119019.52</v>
      </c>
    </row>
    <row r="37" spans="1:19" s="61" customFormat="1" ht="13.2" customHeight="1" x14ac:dyDescent="0.3">
      <c r="A37" s="70"/>
      <c r="B37" s="71" t="s">
        <v>136</v>
      </c>
      <c r="C37" s="72"/>
      <c r="D37" s="70"/>
      <c r="E37" s="73"/>
      <c r="F37" s="74"/>
      <c r="G37" s="203"/>
      <c r="H37" s="185"/>
      <c r="I37" s="81"/>
      <c r="J37" s="66"/>
      <c r="K37" s="76"/>
      <c r="L37" s="195"/>
      <c r="M37" s="82"/>
      <c r="Q37" s="212"/>
    </row>
    <row r="38" spans="1:19" s="61" customFormat="1" ht="13.2" customHeight="1" x14ac:dyDescent="0.3">
      <c r="A38" s="83" t="s">
        <v>18</v>
      </c>
      <c r="B38" s="84" t="s">
        <v>162</v>
      </c>
      <c r="C38" s="85" t="s">
        <v>163</v>
      </c>
      <c r="D38" s="83" t="s">
        <v>19</v>
      </c>
      <c r="E38" s="65" t="s">
        <v>161</v>
      </c>
      <c r="F38" s="79">
        <v>9</v>
      </c>
      <c r="G38" s="203">
        <f t="shared" si="0"/>
        <v>0.75</v>
      </c>
      <c r="H38" s="184">
        <v>1</v>
      </c>
      <c r="I38" s="78">
        <f>G38*H38</f>
        <v>0.75</v>
      </c>
      <c r="J38" s="66">
        <f t="shared" ref="J38" si="18">F38</f>
        <v>9</v>
      </c>
      <c r="K38" s="69">
        <f t="shared" ref="K38" si="19">J38/12</f>
        <v>0.75</v>
      </c>
      <c r="L38" s="194">
        <v>1</v>
      </c>
      <c r="M38" s="80">
        <f>K38*L38</f>
        <v>0.75</v>
      </c>
      <c r="P38" s="61" t="str">
        <f t="shared" si="2"/>
        <v>Chandrasekhar, Chitra, Ph.D.</v>
      </c>
      <c r="Q38" s="212">
        <v>61117</v>
      </c>
      <c r="R38" s="213">
        <f>Q38*1.28</f>
        <v>78229.759999999995</v>
      </c>
      <c r="S38" s="213">
        <f>R38*H38</f>
        <v>78229.759999999995</v>
      </c>
    </row>
    <row r="39" spans="1:19" s="61" customFormat="1" ht="13.2" customHeight="1" x14ac:dyDescent="0.3">
      <c r="A39" s="70"/>
      <c r="B39" s="71" t="s">
        <v>137</v>
      </c>
      <c r="C39" s="72"/>
      <c r="D39" s="70"/>
      <c r="E39" s="73"/>
      <c r="F39" s="74"/>
      <c r="G39" s="203"/>
      <c r="H39" s="185"/>
      <c r="I39" s="81"/>
      <c r="J39" s="66"/>
      <c r="K39" s="76"/>
      <c r="L39" s="195"/>
      <c r="M39" s="82"/>
      <c r="Q39" s="212"/>
    </row>
    <row r="40" spans="1:19" s="61" customFormat="1" ht="13.2" customHeight="1" x14ac:dyDescent="0.3">
      <c r="A40" s="83" t="s">
        <v>160</v>
      </c>
      <c r="B40" s="84" t="s">
        <v>164</v>
      </c>
      <c r="C40" s="85" t="s">
        <v>163</v>
      </c>
      <c r="D40" s="83" t="s">
        <v>19</v>
      </c>
      <c r="E40" s="65" t="s">
        <v>161</v>
      </c>
      <c r="F40" s="79">
        <v>9</v>
      </c>
      <c r="G40" s="203">
        <f t="shared" si="0"/>
        <v>0.75</v>
      </c>
      <c r="H40" s="184">
        <v>1</v>
      </c>
      <c r="I40" s="78">
        <f>G40*H40</f>
        <v>0.75</v>
      </c>
      <c r="J40" s="66">
        <f t="shared" ref="J40" si="20">F40</f>
        <v>9</v>
      </c>
      <c r="K40" s="69">
        <f t="shared" ref="K40" si="21">J40/12</f>
        <v>0.75</v>
      </c>
      <c r="L40" s="194">
        <v>1</v>
      </c>
      <c r="M40" s="80">
        <f>K40*L40</f>
        <v>0.75</v>
      </c>
      <c r="P40" s="61" t="str">
        <f t="shared" si="2"/>
        <v>New Hire, Ph.D.</v>
      </c>
      <c r="Q40" s="212">
        <v>80000</v>
      </c>
      <c r="R40" s="213">
        <f>Q40*1.28</f>
        <v>102400</v>
      </c>
      <c r="S40" s="213">
        <f>R40*H40</f>
        <v>102400</v>
      </c>
    </row>
    <row r="41" spans="1:19" s="61" customFormat="1" ht="13.2" customHeight="1" x14ac:dyDescent="0.3">
      <c r="A41" s="70"/>
      <c r="B41" s="71" t="s">
        <v>32</v>
      </c>
      <c r="C41" s="72"/>
      <c r="D41" s="70"/>
      <c r="E41" s="73"/>
      <c r="F41" s="74"/>
      <c r="G41" s="203"/>
      <c r="H41" s="185"/>
      <c r="I41" s="78"/>
      <c r="J41" s="66"/>
      <c r="K41" s="76"/>
      <c r="L41" s="195"/>
      <c r="M41" s="80"/>
      <c r="Q41" s="212"/>
    </row>
    <row r="42" spans="1:19" s="61" customFormat="1" ht="13.2" customHeight="1" x14ac:dyDescent="0.3">
      <c r="A42" s="70" t="s">
        <v>160</v>
      </c>
      <c r="B42" s="71" t="s">
        <v>164</v>
      </c>
      <c r="C42" s="72" t="s">
        <v>163</v>
      </c>
      <c r="D42" s="70" t="s">
        <v>19</v>
      </c>
      <c r="E42" s="73" t="s">
        <v>161</v>
      </c>
      <c r="F42" s="74">
        <v>9</v>
      </c>
      <c r="G42" s="75">
        <v>0.75</v>
      </c>
      <c r="H42" s="185">
        <v>1</v>
      </c>
      <c r="I42" s="78">
        <f t="shared" ref="I42:I50" si="22">G42*H42</f>
        <v>0.75</v>
      </c>
      <c r="J42" s="66">
        <v>9</v>
      </c>
      <c r="K42" s="76">
        <v>0.75</v>
      </c>
      <c r="L42" s="195">
        <v>1</v>
      </c>
      <c r="M42" s="80">
        <f t="shared" ref="M42:M50" si="23">K42*L42</f>
        <v>0.75</v>
      </c>
      <c r="O42" s="215">
        <v>2019</v>
      </c>
      <c r="P42" s="215" t="str">
        <f t="shared" si="2"/>
        <v>New Hire, Ph.D.</v>
      </c>
      <c r="Q42" s="214">
        <v>80000</v>
      </c>
      <c r="R42" s="226">
        <f>Q42*1.28</f>
        <v>102400</v>
      </c>
      <c r="S42" s="226">
        <f>R42*H42</f>
        <v>102400</v>
      </c>
    </row>
    <row r="43" spans="1:19" s="61" customFormat="1" ht="13.2" customHeight="1" x14ac:dyDescent="0.3">
      <c r="A43" s="70"/>
      <c r="B43" s="71" t="s">
        <v>136</v>
      </c>
      <c r="C43" s="72"/>
      <c r="D43" s="70"/>
      <c r="E43" s="73"/>
      <c r="F43" s="74"/>
      <c r="G43" s="75"/>
      <c r="H43" s="185"/>
      <c r="I43" s="81"/>
      <c r="J43" s="66"/>
      <c r="K43" s="76"/>
      <c r="L43" s="195"/>
      <c r="M43" s="82"/>
      <c r="Q43" s="212"/>
    </row>
    <row r="44" spans="1:19" s="61" customFormat="1" ht="13.2" customHeight="1" x14ac:dyDescent="0.3">
      <c r="A44" s="70" t="s">
        <v>22</v>
      </c>
      <c r="B44" s="71" t="s">
        <v>164</v>
      </c>
      <c r="C44" s="72" t="s">
        <v>165</v>
      </c>
      <c r="D44" s="70" t="s">
        <v>139</v>
      </c>
      <c r="E44" s="73" t="s">
        <v>166</v>
      </c>
      <c r="F44" s="74">
        <v>9</v>
      </c>
      <c r="G44" s="75">
        <v>0.75</v>
      </c>
      <c r="H44" s="185">
        <v>1</v>
      </c>
      <c r="I44" s="78">
        <f t="shared" si="22"/>
        <v>0.75</v>
      </c>
      <c r="J44" s="66">
        <v>9</v>
      </c>
      <c r="K44" s="76">
        <v>0.75</v>
      </c>
      <c r="L44" s="195">
        <v>1</v>
      </c>
      <c r="M44" s="80">
        <f t="shared" si="23"/>
        <v>0.75</v>
      </c>
      <c r="O44" s="61">
        <v>2022</v>
      </c>
      <c r="P44" s="61" t="str">
        <f t="shared" si="2"/>
        <v>New Hire, Ph.D.</v>
      </c>
      <c r="Q44" s="212">
        <v>90000</v>
      </c>
      <c r="R44" s="213">
        <f>Q44*1.28</f>
        <v>115200</v>
      </c>
      <c r="S44" s="213">
        <f>R44*H44</f>
        <v>115200</v>
      </c>
    </row>
    <row r="45" spans="1:19" s="61" customFormat="1" ht="13.2" customHeight="1" x14ac:dyDescent="0.3">
      <c r="A45" s="70"/>
      <c r="B45" s="71" t="s">
        <v>35</v>
      </c>
      <c r="C45" s="72"/>
      <c r="D45" s="70"/>
      <c r="E45" s="73"/>
      <c r="F45" s="74"/>
      <c r="G45" s="75"/>
      <c r="H45" s="185"/>
      <c r="I45" s="68"/>
      <c r="J45" s="66"/>
      <c r="K45" s="76"/>
      <c r="L45" s="195"/>
      <c r="M45" s="67"/>
      <c r="Q45" s="212"/>
    </row>
    <row r="46" spans="1:19" s="61" customFormat="1" ht="13.2" customHeight="1" x14ac:dyDescent="0.3">
      <c r="A46" s="70" t="s">
        <v>22</v>
      </c>
      <c r="B46" s="71" t="s">
        <v>164</v>
      </c>
      <c r="C46" s="72" t="s">
        <v>163</v>
      </c>
      <c r="D46" s="70" t="s">
        <v>19</v>
      </c>
      <c r="E46" s="73" t="s">
        <v>166</v>
      </c>
      <c r="F46" s="74">
        <v>9</v>
      </c>
      <c r="G46" s="75">
        <v>0.75</v>
      </c>
      <c r="H46" s="185">
        <v>1</v>
      </c>
      <c r="I46" s="78">
        <f t="shared" si="22"/>
        <v>0.75</v>
      </c>
      <c r="J46" s="66">
        <v>9</v>
      </c>
      <c r="K46" s="76">
        <v>0.75</v>
      </c>
      <c r="L46" s="195">
        <v>1</v>
      </c>
      <c r="M46" s="80">
        <f t="shared" si="23"/>
        <v>0.75</v>
      </c>
      <c r="P46" s="61" t="str">
        <f t="shared" si="2"/>
        <v>New Hire, Ph.D.</v>
      </c>
      <c r="Q46" s="212">
        <f>Q44</f>
        <v>90000</v>
      </c>
      <c r="R46" s="213">
        <f>Q46*1.28</f>
        <v>115200</v>
      </c>
      <c r="S46" s="213">
        <f>R46*H46</f>
        <v>115200</v>
      </c>
    </row>
    <row r="47" spans="1:19" s="61" customFormat="1" ht="13.2" customHeight="1" x14ac:dyDescent="0.3">
      <c r="A47" s="70"/>
      <c r="B47" s="71" t="s">
        <v>32</v>
      </c>
      <c r="C47" s="72"/>
      <c r="D47" s="70"/>
      <c r="E47" s="73"/>
      <c r="F47" s="74"/>
      <c r="G47" s="75"/>
      <c r="H47" s="185"/>
      <c r="I47" s="81"/>
      <c r="J47" s="66"/>
      <c r="K47" s="76"/>
      <c r="L47" s="195"/>
      <c r="M47" s="82"/>
      <c r="Q47" s="212"/>
    </row>
    <row r="48" spans="1:19" s="61" customFormat="1" ht="13.2" customHeight="1" x14ac:dyDescent="0.3">
      <c r="A48" s="70" t="s">
        <v>22</v>
      </c>
      <c r="B48" s="71" t="s">
        <v>164</v>
      </c>
      <c r="C48" s="72" t="s">
        <v>165</v>
      </c>
      <c r="D48" s="70" t="s">
        <v>139</v>
      </c>
      <c r="E48" s="73" t="s">
        <v>166</v>
      </c>
      <c r="F48" s="74">
        <v>9</v>
      </c>
      <c r="G48" s="75">
        <v>0.75</v>
      </c>
      <c r="H48" s="185">
        <v>1</v>
      </c>
      <c r="I48" s="78">
        <f t="shared" si="22"/>
        <v>0.75</v>
      </c>
      <c r="J48" s="66">
        <v>9</v>
      </c>
      <c r="K48" s="76">
        <v>0.75</v>
      </c>
      <c r="L48" s="195">
        <v>1</v>
      </c>
      <c r="M48" s="80">
        <f t="shared" si="23"/>
        <v>0.75</v>
      </c>
      <c r="P48" s="61" t="str">
        <f t="shared" si="2"/>
        <v>New Hire, Ph.D.</v>
      </c>
      <c r="Q48" s="212">
        <f>Q46</f>
        <v>90000</v>
      </c>
      <c r="R48" s="213">
        <f>Q48*1.28</f>
        <v>115200</v>
      </c>
      <c r="S48" s="213">
        <f>R48*H48</f>
        <v>115200</v>
      </c>
    </row>
    <row r="49" spans="1:24" s="61" customFormat="1" ht="13.2" customHeight="1" x14ac:dyDescent="0.3">
      <c r="A49" s="70"/>
      <c r="B49" s="71" t="s">
        <v>167</v>
      </c>
      <c r="C49" s="72"/>
      <c r="D49" s="70"/>
      <c r="E49" s="73"/>
      <c r="F49" s="74"/>
      <c r="G49" s="75"/>
      <c r="H49" s="185"/>
      <c r="I49" s="81"/>
      <c r="J49" s="66"/>
      <c r="K49" s="76"/>
      <c r="L49" s="195"/>
      <c r="M49" s="82"/>
      <c r="Q49" s="212"/>
    </row>
    <row r="50" spans="1:24" s="61" customFormat="1" ht="13.2" customHeight="1" x14ac:dyDescent="0.3">
      <c r="A50" s="70" t="s">
        <v>22</v>
      </c>
      <c r="B50" s="71" t="s">
        <v>164</v>
      </c>
      <c r="C50" s="72" t="s">
        <v>168</v>
      </c>
      <c r="D50" s="70" t="s">
        <v>19</v>
      </c>
      <c r="E50" s="73" t="s">
        <v>169</v>
      </c>
      <c r="F50" s="74">
        <v>12</v>
      </c>
      <c r="G50" s="75">
        <v>1</v>
      </c>
      <c r="H50" s="185">
        <v>1</v>
      </c>
      <c r="I50" s="78">
        <f t="shared" si="22"/>
        <v>1</v>
      </c>
      <c r="J50" s="66">
        <v>12</v>
      </c>
      <c r="K50" s="76">
        <v>1</v>
      </c>
      <c r="L50" s="195">
        <v>1</v>
      </c>
      <c r="M50" s="80">
        <f t="shared" si="23"/>
        <v>1</v>
      </c>
      <c r="P50" s="61" t="str">
        <f t="shared" si="2"/>
        <v>New Hire, Ph.D.</v>
      </c>
      <c r="Q50" s="212">
        <v>80000</v>
      </c>
      <c r="R50" s="213">
        <f>Q50*1.28</f>
        <v>102400</v>
      </c>
      <c r="S50" s="213">
        <f>R50*H50</f>
        <v>102400</v>
      </c>
    </row>
    <row r="51" spans="1:24" s="61" customFormat="1" ht="13.2" customHeight="1" x14ac:dyDescent="0.3">
      <c r="A51" s="70"/>
      <c r="B51" s="71" t="s">
        <v>137</v>
      </c>
      <c r="C51" s="72"/>
      <c r="D51" s="70"/>
      <c r="E51" s="73"/>
      <c r="F51" s="74"/>
      <c r="G51" s="75"/>
      <c r="H51" s="185"/>
      <c r="I51" s="81"/>
      <c r="J51" s="66"/>
      <c r="K51" s="76"/>
      <c r="L51" s="195"/>
      <c r="M51" s="82"/>
      <c r="Q51" s="214"/>
      <c r="R51" s="215"/>
      <c r="S51" s="215"/>
    </row>
    <row r="52" spans="1:24" s="61" customFormat="1" ht="13.2" customHeight="1" thickBot="1" x14ac:dyDescent="0.35">
      <c r="A52" s="70"/>
      <c r="B52" s="71"/>
      <c r="C52" s="72"/>
      <c r="D52" s="70"/>
      <c r="E52" s="73"/>
      <c r="F52" s="74"/>
      <c r="G52" s="75"/>
      <c r="H52" s="185"/>
      <c r="I52" s="81"/>
      <c r="J52" s="66"/>
      <c r="K52" s="76"/>
      <c r="L52" s="195"/>
      <c r="M52" s="82"/>
      <c r="Q52" s="212"/>
      <c r="R52" s="213">
        <f>SUM(R4:R50)</f>
        <v>2589976.96</v>
      </c>
      <c r="S52" s="216">
        <f>SUM(S4:S50)</f>
        <v>2381507.3600000003</v>
      </c>
      <c r="T52" s="233" t="s">
        <v>185</v>
      </c>
      <c r="U52" s="234"/>
      <c r="V52" s="234"/>
    </row>
    <row r="53" spans="1:24" ht="15.6" customHeight="1" thickTop="1" x14ac:dyDescent="0.3">
      <c r="A53" s="88"/>
      <c r="B53" s="89" t="s">
        <v>23</v>
      </c>
      <c r="C53" s="90"/>
      <c r="D53" s="91"/>
      <c r="E53" s="92"/>
      <c r="F53" s="93"/>
      <c r="G53" s="202"/>
      <c r="H53" s="186"/>
      <c r="I53" s="94">
        <f>SUM(I4:I52)</f>
        <v>17.1875</v>
      </c>
      <c r="J53" s="93"/>
      <c r="K53" s="95"/>
      <c r="L53" s="196"/>
      <c r="M53" s="96">
        <f>SUM(M4:M52)</f>
        <v>17.1875</v>
      </c>
      <c r="T53" s="232" t="s">
        <v>1</v>
      </c>
      <c r="U53" s="232" t="s">
        <v>180</v>
      </c>
      <c r="V53" s="232" t="s">
        <v>179</v>
      </c>
      <c r="W53" s="232" t="s">
        <v>182</v>
      </c>
      <c r="X53" s="232" t="s">
        <v>181</v>
      </c>
    </row>
    <row r="54" spans="1:24" ht="13.2" x14ac:dyDescent="0.3">
      <c r="A54" s="97"/>
      <c r="B54" s="97"/>
      <c r="C54" s="98"/>
      <c r="D54" s="98"/>
      <c r="E54" s="98"/>
      <c r="F54" s="97"/>
      <c r="G54" s="97"/>
      <c r="H54" s="187"/>
      <c r="I54" s="97"/>
      <c r="J54" s="97"/>
      <c r="K54" s="97"/>
      <c r="L54" s="187"/>
      <c r="M54" s="97"/>
      <c r="R54" s="220">
        <v>2019</v>
      </c>
      <c r="S54" s="221">
        <f>SUM(S4:S42)</f>
        <v>1933507.36</v>
      </c>
      <c r="T54" s="228">
        <v>100</v>
      </c>
      <c r="U54" s="229">
        <f>V54/T54</f>
        <v>20835.0736</v>
      </c>
      <c r="V54" s="230">
        <f>S54+'Table 2 Budget'!B13</f>
        <v>2083507.36</v>
      </c>
      <c r="W54" s="231">
        <f>'Table 2 Budget'!F7</f>
        <v>22869.599999999999</v>
      </c>
      <c r="X54" s="230">
        <f>V54+W54</f>
        <v>2106376.96</v>
      </c>
    </row>
    <row r="55" spans="1:24" ht="13.5" customHeight="1" x14ac:dyDescent="0.3">
      <c r="A55" s="99" t="s">
        <v>29</v>
      </c>
      <c r="B55" s="100"/>
      <c r="C55" s="101"/>
      <c r="D55" s="102"/>
      <c r="E55" s="102"/>
      <c r="F55" s="103"/>
      <c r="G55" s="103"/>
      <c r="H55" s="188"/>
      <c r="I55" s="281" t="s">
        <v>24</v>
      </c>
      <c r="J55" s="282"/>
      <c r="K55" s="282"/>
      <c r="L55" s="282"/>
      <c r="M55" s="283"/>
      <c r="R55" s="219" t="s">
        <v>4</v>
      </c>
      <c r="S55" s="218">
        <f>S62+SUM(S44:S50)</f>
        <v>2988890.548060698</v>
      </c>
      <c r="T55" s="228">
        <v>181</v>
      </c>
      <c r="U55" s="229">
        <f>S55/T55</f>
        <v>16513.20744784916</v>
      </c>
      <c r="V55" s="230">
        <f>S55+'Table 2 Budget'!J8</f>
        <v>2988890.548060698</v>
      </c>
      <c r="W55" s="231">
        <f>W66</f>
        <v>24754.790526336001</v>
      </c>
      <c r="X55" s="230">
        <f>V55+W55</f>
        <v>3013645.338587034</v>
      </c>
    </row>
    <row r="56" spans="1:24" ht="13.8" thickBot="1" x14ac:dyDescent="0.35">
      <c r="A56" s="104" t="s">
        <v>7</v>
      </c>
      <c r="B56" s="105"/>
      <c r="C56" s="106"/>
      <c r="D56" s="107" t="s">
        <v>63</v>
      </c>
      <c r="E56" s="108"/>
      <c r="F56" s="109"/>
      <c r="G56" s="109"/>
      <c r="H56" s="189"/>
      <c r="I56" s="110" t="s">
        <v>2</v>
      </c>
      <c r="J56" s="111"/>
      <c r="K56" s="111"/>
      <c r="L56" s="197"/>
      <c r="M56" s="110" t="s">
        <v>4</v>
      </c>
    </row>
    <row r="57" spans="1:24" ht="13.2" x14ac:dyDescent="0.3">
      <c r="A57" s="112" t="s">
        <v>18</v>
      </c>
      <c r="B57" s="113" t="s">
        <v>101</v>
      </c>
      <c r="C57" s="114"/>
      <c r="D57" s="115" t="s">
        <v>68</v>
      </c>
      <c r="E57" s="98"/>
      <c r="F57" s="97"/>
      <c r="G57" s="97"/>
      <c r="H57" s="190"/>
      <c r="I57" s="116">
        <v>12.63</v>
      </c>
      <c r="J57" s="117"/>
      <c r="K57" s="117"/>
      <c r="L57" s="187"/>
      <c r="M57" s="116">
        <v>12.63</v>
      </c>
      <c r="S57" s="56" t="s">
        <v>184</v>
      </c>
    </row>
    <row r="58" spans="1:24" ht="13.2" x14ac:dyDescent="0.3">
      <c r="A58" s="62" t="s">
        <v>25</v>
      </c>
      <c r="B58" s="115" t="s">
        <v>55</v>
      </c>
      <c r="C58" s="114"/>
      <c r="D58" s="115" t="s">
        <v>68</v>
      </c>
      <c r="E58" s="98"/>
      <c r="F58" s="97"/>
      <c r="G58" s="97"/>
      <c r="H58" s="190"/>
      <c r="I58" s="116">
        <v>1.5</v>
      </c>
      <c r="J58" s="117"/>
      <c r="K58" s="117"/>
      <c r="L58" s="187"/>
      <c r="M58" s="116">
        <v>1.5</v>
      </c>
      <c r="S58" s="56" t="s">
        <v>186</v>
      </c>
    </row>
    <row r="59" spans="1:24" ht="13.2" x14ac:dyDescent="0.3">
      <c r="A59" s="62" t="s">
        <v>22</v>
      </c>
      <c r="B59" s="113" t="s">
        <v>56</v>
      </c>
      <c r="C59" s="114"/>
      <c r="D59" s="115" t="s">
        <v>69</v>
      </c>
      <c r="E59" s="114"/>
      <c r="F59" s="97"/>
      <c r="G59" s="97"/>
      <c r="H59" s="190"/>
      <c r="I59" s="116">
        <v>0</v>
      </c>
      <c r="J59" s="117"/>
      <c r="K59" s="117"/>
      <c r="L59" s="187"/>
      <c r="M59" s="116">
        <v>0</v>
      </c>
      <c r="S59" s="56" t="s">
        <v>183</v>
      </c>
    </row>
    <row r="60" spans="1:24" ht="13.2" x14ac:dyDescent="0.3">
      <c r="A60" s="83" t="s">
        <v>26</v>
      </c>
      <c r="B60" s="100" t="s">
        <v>57</v>
      </c>
      <c r="C60" s="118"/>
      <c r="D60" s="119" t="s">
        <v>42</v>
      </c>
      <c r="E60" s="102"/>
      <c r="F60" s="103"/>
      <c r="G60" s="103"/>
      <c r="H60" s="188"/>
      <c r="I60" s="120">
        <v>0</v>
      </c>
      <c r="J60" s="121"/>
      <c r="K60" s="121"/>
      <c r="L60" s="198"/>
      <c r="M60" s="120">
        <v>0</v>
      </c>
      <c r="S60" s="56" t="s">
        <v>187</v>
      </c>
    </row>
    <row r="61" spans="1:24" ht="13.8" thickBot="1" x14ac:dyDescent="0.35">
      <c r="A61" s="122" t="s">
        <v>27</v>
      </c>
      <c r="B61" s="123" t="s">
        <v>58</v>
      </c>
      <c r="C61" s="124"/>
      <c r="D61" s="125" t="s">
        <v>42</v>
      </c>
      <c r="E61" s="126"/>
      <c r="F61" s="127"/>
      <c r="G61" s="127"/>
      <c r="H61" s="191"/>
      <c r="I61" s="128">
        <v>0</v>
      </c>
      <c r="J61" s="129"/>
      <c r="K61" s="129"/>
      <c r="L61" s="199"/>
      <c r="M61" s="128">
        <v>0</v>
      </c>
    </row>
    <row r="62" spans="1:24" ht="15.6" customHeight="1" thickTop="1" x14ac:dyDescent="0.3">
      <c r="A62" s="130"/>
      <c r="B62" s="97"/>
      <c r="C62" s="98"/>
      <c r="D62" s="98"/>
      <c r="E62" s="98"/>
      <c r="F62" s="131" t="s">
        <v>33</v>
      </c>
      <c r="G62" s="131"/>
      <c r="H62" s="192" t="s">
        <v>2</v>
      </c>
      <c r="I62" s="132">
        <f>SUM(I57:I61)</f>
        <v>14.13</v>
      </c>
      <c r="J62" s="97"/>
      <c r="K62" s="133"/>
      <c r="L62" s="192" t="s">
        <v>4</v>
      </c>
      <c r="M62" s="132">
        <f>SUM(M57:M61)</f>
        <v>14.13</v>
      </c>
      <c r="R62" s="219" t="s">
        <v>188</v>
      </c>
      <c r="S62" s="218">
        <f>T66+SUM(S44:S50)</f>
        <v>2540890.548060698</v>
      </c>
    </row>
    <row r="63" spans="1:24" ht="12" x14ac:dyDescent="0.3">
      <c r="A63" s="61"/>
      <c r="K63" s="135"/>
      <c r="L63" s="200"/>
      <c r="M63" s="136"/>
      <c r="S63" s="56">
        <v>2</v>
      </c>
      <c r="T63" s="218">
        <f>S54*1.02</f>
        <v>1972177.5072000001</v>
      </c>
      <c r="W63" s="218">
        <f>W54*1.02</f>
        <v>23326.991999999998</v>
      </c>
    </row>
    <row r="64" spans="1:24" x14ac:dyDescent="0.25">
      <c r="S64" s="56">
        <v>3</v>
      </c>
      <c r="T64" s="218">
        <f>T63*1.02</f>
        <v>2011621.0573440001</v>
      </c>
      <c r="W64" s="218">
        <f>W63*1.02</f>
        <v>23793.53184</v>
      </c>
    </row>
    <row r="65" spans="19:23" x14ac:dyDescent="0.25">
      <c r="S65" s="56">
        <v>4</v>
      </c>
      <c r="T65" s="218">
        <f t="shared" ref="T65" si="24">T64*1.02</f>
        <v>2051853.4784908802</v>
      </c>
      <c r="W65" s="218">
        <f t="shared" ref="W65" si="25">W64*1.02</f>
        <v>24269.402476800002</v>
      </c>
    </row>
    <row r="66" spans="19:23" x14ac:dyDescent="0.25">
      <c r="S66" s="56">
        <v>5</v>
      </c>
      <c r="T66" s="218">
        <f>T65*1.02</f>
        <v>2092890.548060698</v>
      </c>
      <c r="W66" s="218">
        <f>W65*1.02</f>
        <v>24754.790526336001</v>
      </c>
    </row>
    <row r="68" spans="19:23" x14ac:dyDescent="0.25">
      <c r="T68" s="227"/>
    </row>
  </sheetData>
  <mergeCells count="3">
    <mergeCell ref="A2:M2"/>
    <mergeCell ref="I55:M55"/>
    <mergeCell ref="A1:M1"/>
  </mergeCells>
  <phoneticPr fontId="1" type="noConversion"/>
  <pageMargins left="0.75" right="0.75" top="1" bottom="1" header="0.5" footer="0.5"/>
  <pageSetup scale="39" orientation="portrait" r:id="rId1"/>
  <headerFooter alignWithMargins="0">
    <oddFooter>&amp;LWorksheet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1-A UG Enrollment</vt:lpstr>
      <vt:lpstr>Table 1-B Grad Enrollment</vt:lpstr>
      <vt:lpstr>Table 2 Budget</vt:lpstr>
      <vt:lpstr>Table 3 Reallocation</vt:lpstr>
      <vt:lpstr>Table 4 Faculty</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cduff</dc:creator>
  <cp:lastModifiedBy>Maria Jennings</cp:lastModifiedBy>
  <cp:lastPrinted>2018-10-12T20:12:21Z</cp:lastPrinted>
  <dcterms:created xsi:type="dcterms:W3CDTF">2006-07-06T14:04:46Z</dcterms:created>
  <dcterms:modified xsi:type="dcterms:W3CDTF">2018-11-30T23:11:04Z</dcterms:modified>
</cp:coreProperties>
</file>